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28680" yWindow="-120" windowWidth="20730" windowHeight="1176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เก็บข้อมูลHRD!$A$6:$P$57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เก็บข้อมูลHRD!$A$1:$M$74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<sst xmlns="http://schemas.openxmlformats.org/spreadsheetml/2006/main" count="673" uniqueCount="165">
  <si>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</si>
  <si>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</si>
  <si>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</si>
  <si>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</si>
  <si>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</si>
  <si>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</si>
  <si>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</si>
  <si>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</si>
  <si>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</si>
  <si>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</si>
  <si>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</si>
  <si>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</si>
  <si>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</si>
  <si>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</si>
  <si>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</si>
  <si>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</si>
  <si>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</si>
  <si>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</si>
  <si>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</si>
  <si>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</si>
  <si>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</si>
  <si>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</si>
  <si>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</si>
  <si>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</si>
  <si>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</si>
  <si>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</si>
  <si>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</si>
  <si>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</si>
  <si>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</si>
  <si>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</si>
  <si>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</si>
  <si>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</si>
  <si>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</si>
  <si>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</si>
  <si>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</si>
  <si>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</si>
  <si>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</si>
  <si>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</si>
  <si>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</si>
  <si>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</si>
  <si>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</si>
  <si>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</si>
  <si>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</si>
  <si>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</si>
  <si>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</si>
  <si>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</si>
  <si>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</si>
  <si>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</si>
  <si>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</si>
  <si>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</si>
  <si>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</si>
  <si>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</si>
  <si>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</si>
  <si>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</si>
  <si>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</si>
  <si>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</si>
  <si>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</si>
  <si>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</si>
  <si>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</si>
  <si>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</si>
  <si>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</si>
  <si>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</si>
  <si>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</si>
  <si>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</si>
  <si>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</si>
  <si>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</si>
  <si>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</si>
  <si>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</si>
  <si>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</si>
  <si>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</si>
  <si>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</si>
  <si>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</si>
  <si>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</si>
  <si>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</si>
  <si>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</si>
  <si>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</si>
  <si>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</si>
  <si>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</si>
  <si>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นายสืบชาติ  สัจจวาทิต</t>
  </si>
  <si>
    <t>นางสาวอังคณา  ขันทะบุตร</t>
  </si>
  <si>
    <t>นายดิสภรณ์  อรรถาเวช</t>
  </si>
  <si>
    <t>นางสาวพรทิพย์  วิสุทธิคุณาธาร</t>
  </si>
  <si>
    <t>นางสาวรอยพิมพ์  มะพงษ์เพ็ง</t>
  </si>
  <si>
    <t>นายประสิทธิ์  วานิชสวัสดิ์วิชัย</t>
  </si>
  <si>
    <t>นางสาวสุวรรณี  ตันรัตนวงศ์</t>
  </si>
  <si>
    <t>นางสาวโยธกานต์  สิงห์วงศ์</t>
  </si>
  <si>
    <t>นางนงลักษณ์  แสงแก้ว</t>
  </si>
  <si>
    <t>นางสาววิลาวรรณ  บุตรกูล</t>
  </si>
  <si>
    <t>นายชัยณรงค์  กุลฉิม</t>
  </si>
  <si>
    <t>นางสาวดารณี  นาคโอภาส</t>
  </si>
  <si>
    <t>นางสุดาดวง  ยุทธวงค์</t>
  </si>
  <si>
    <t>นางพรพิมล  ศรีใจ</t>
  </si>
  <si>
    <t>นายประนอม  ยุทธวงค์</t>
  </si>
  <si>
    <t>นางสาวเปี่ยมภัธรภิรมย์ เพ็ญสุวรรณ</t>
  </si>
  <si>
    <t>นางสาวพนาสวรรค์  จีระมาด</t>
  </si>
  <si>
    <t>นางสาวจงลักษณ์  ฤทธิ์เทพ</t>
  </si>
  <si>
    <t>นายทองโนช  รัตนพรม</t>
  </si>
  <si>
    <t>นายกันตพงษ์  ศรีแสง</t>
  </si>
  <si>
    <t>นางสาวชาลิสา  จำปาทอง</t>
  </si>
  <si>
    <t>นางสาวจิดาภา แก้วการไถ</t>
  </si>
  <si>
    <t>นางสาวปพิชญา  มากล้น</t>
  </si>
  <si>
    <t>นางสาวศลิษา  พูลศรี</t>
  </si>
  <si>
    <t>นางวิภาภรณ์  สัจจวาทิต</t>
  </si>
  <si>
    <t>นางสาวสงกรานต์  วงค์เถื่อน</t>
  </si>
  <si>
    <t>นายนคเณศวร  เณรบำรุง</t>
  </si>
  <si>
    <t>นายนันทพันธ์   เจริญผลคูณ</t>
  </si>
  <si>
    <t>นายจีรพงษ์  จุลพันธ์</t>
  </si>
  <si>
    <t>นางสาวอัมพาพันธ์  มากทรัพย์</t>
  </si>
  <si>
    <t>นางสาวกัญญา  ทาสีธง</t>
  </si>
  <si>
    <t>นางสาวปิยรัตน์  ชิ้นประเสริฐพงศ์</t>
  </si>
  <si>
    <t>นางภุมรัตน์ กุลฉิม</t>
  </si>
  <si>
    <t>นางสาวสุณีย์  แก้วปัญญาศารัศม์</t>
  </si>
  <si>
    <t>นายสหกร  เตียวตระกูล</t>
  </si>
  <si>
    <t>นายอนนท์  สำลีดี</t>
  </si>
  <si>
    <t>นายอรัญ  พรมสงค์</t>
  </si>
  <si>
    <t>นางสาวนันทินุช  ถนอมรัตน์</t>
  </si>
  <si>
    <t>นางสาวน้ำฝน  รัตนพรม</t>
  </si>
  <si>
    <t>นางสาวทองพูน  ฤทธิ์สานต์</t>
  </si>
  <si>
    <t>นายสัมพันธ์  บุญทั่ง</t>
  </si>
  <si>
    <t>นายชัชวาลย์  การสมชล</t>
  </si>
  <si>
    <t>นายธัญชนิต  โคกทอง</t>
  </si>
  <si>
    <t>นางสาวรุ่งนภา  พันธุ์ดี</t>
  </si>
  <si>
    <t>นางสาวภัทรศยา  ดอนทิพย์ไพร</t>
  </si>
  <si>
    <t>นางสุภาภรณ์  คงลำใย</t>
  </si>
  <si>
    <t>นางสาวสุริศา  ศรีเกษตร</t>
  </si>
  <si>
    <t>นางสาวภัชรา  สุขเกษม</t>
  </si>
  <si>
    <t>นายจิรวัฒน์  เกษประสิทธิ์</t>
  </si>
  <si>
    <t>นายธีรวุฒิ  คำสีสังข์</t>
  </si>
  <si>
    <t>นายสัตวแพทย์ชำนาญการพิเศษ</t>
  </si>
  <si>
    <t>นายสัตวแพทย์ชำนาญการ</t>
  </si>
  <si>
    <t>นักวิทยาศาสตร์การแพทย์ชำนาญการพิเศษ</t>
  </si>
  <si>
    <t>นักวิทยาศาสตร์การแพทย์ชำนาญการ</t>
  </si>
  <si>
    <t>นักวิทยาศาสตร์การแพทย์ปฏิบัติการ</t>
  </si>
  <si>
    <t>เจ้าพนักงานธุรการชำนาญงาน</t>
  </si>
  <si>
    <t>ช่างไฟฟ้า</t>
  </si>
  <si>
    <t>นักวิทยาศาสตร์</t>
  </si>
  <si>
    <t>นักวิทยาศาสตร์การแพทย์</t>
  </si>
  <si>
    <t>นักวิชาการสัตวบาล</t>
  </si>
  <si>
    <t>นักจัดการงานทั่วไป</t>
  </si>
  <si>
    <t>นักวิชาการสิ่งแวดล้อม</t>
  </si>
  <si>
    <t>เจ้าพนักงานสัตวบาล</t>
  </si>
  <si>
    <t>นายช่างเทคนิค</t>
  </si>
  <si>
    <t>พนักงานห้องปฏิบัติการ</t>
  </si>
  <si>
    <t>เจ้าหน้าที่ห้องทดลอง</t>
  </si>
  <si>
    <t>พนักงานประจำห้องทดลอง</t>
  </si>
  <si>
    <t>พนักงานผู้ช่วยสัตวบาล</t>
  </si>
  <si>
    <t>พนักงานผู้ช่วยปศุสัตว์</t>
  </si>
  <si>
    <t>สำนักงาน กพ.</t>
  </si>
  <si>
    <t>ศูนย์วิจัยและพัฒนาการสัตวแพทย์ภาคเหนือตอนล่าง</t>
  </si>
  <si>
    <t>นางสุดาดวง ยุทธวงค์</t>
  </si>
  <si>
    <t>นายสิทธิรัญ  คุ้มญาติ</t>
  </si>
  <si>
    <t>การสื่อสารภายในองค์กรเพื่อการบริหารทรัพยากรบุคคล</t>
  </si>
  <si>
    <t>ความรู้/ทักษะเฉพาะทางในสายงาน</t>
  </si>
  <si>
    <t>การสร้างแรงจูงใจ ใฝ่สัมฤทธิ์ในการทำงาน</t>
  </si>
  <si>
    <t>ทักษะการคิด</t>
  </si>
  <si>
    <t>ทัศนคติที่ดีต่อการทำงานภาครัฐ</t>
  </si>
  <si>
    <t>นายนฤพล  พร้อมขุนทด</t>
  </si>
  <si>
    <t>นายสัตวแพทย์เชี่ยวชาญ</t>
  </si>
  <si>
    <t>ภาวะผู้นำ/คุณธรรม/จริยธรรม</t>
  </si>
  <si>
    <t>ถ่ายทอดให้ผู้ใต้บังคับัญชาทราบและเป็นแนวทางในการปฏิบัติ</t>
  </si>
  <si>
    <t>เรียนรู้ด้วยตัวเอง</t>
  </si>
  <si>
    <t>มี</t>
  </si>
  <si>
    <t>เ.ม.ย.63-ก.ย.63</t>
  </si>
  <si>
    <t>ชุมชนนักปฏิบัติ(CoP)</t>
  </si>
  <si>
    <t>ความคิด ไขความสำเร็จ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</si>
</sst>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3"/>
      <color rgb="FF000000"/>
      <name val="TH SarabunPSK"/>
      <family val="2"/>
    </font>
    <font>
      <sz val="12"/>
      <color rgb="FF000000"/>
      <name val="TH SarabunPSK"/>
      <family val="2"/>
    </font>
    <font>
      <sz val="11"/>
      <color rgb="FF000000"/>
      <name val="TH SarabunPSK"/>
      <family val="2"/>
    </font>
    <font>
      <sz val="14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1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54" fillId="0" borderId="4" xfId="0" applyFont="1" applyBorder="1" applyAlignment="1">
      <alignment horizontal="center" vertical="center"/>
    </xf>
    <xf numFmtId="0" fontId="54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87" fontId="7" fillId="0" borderId="4" xfId="0" applyNumberFormat="1" applyFont="1" applyBorder="1" applyAlignment="1" applyProtection="1">
      <alignment vertical="center" shrinkToFit="1"/>
      <protection locked="0"/>
    </xf>
    <xf numFmtId="2" fontId="7" fillId="0" borderId="4" xfId="0" applyNumberFormat="1" applyFont="1" applyBorder="1" applyAlignment="1" applyProtection="1">
      <alignment horizontal="center" vertical="center" shrinkToFit="1"/>
      <protection locked="0"/>
    </xf>
    <xf numFmtId="43" fontId="7" fillId="0" borderId="4" xfId="1" applyNumberFormat="1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>
      <alignment vertical="center"/>
    </xf>
    <xf numFmtId="0" fontId="54" fillId="0" borderId="4" xfId="0" applyFont="1" applyBorder="1" applyAlignment="1">
      <alignment horizontal="left" vertical="center" wrapText="1" readingOrder="2"/>
    </xf>
    <xf numFmtId="0" fontId="55" fillId="0" borderId="4" xfId="0" applyFont="1" applyBorder="1" applyAlignment="1">
      <alignment vertical="center" wrapText="1"/>
    </xf>
    <xf numFmtId="0" fontId="56" fillId="0" borderId="4" xfId="0" applyFont="1" applyBorder="1" applyAlignment="1">
      <alignment vertical="center" wrapText="1"/>
    </xf>
    <xf numFmtId="0" fontId="57" fillId="0" borderId="4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57" fillId="0" borderId="4" xfId="0" applyFont="1" applyBorder="1" applyAlignment="1">
      <alignment horizontal="left" vertical="center" wrapText="1" readingOrder="2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8"/>
  <sheetViews>
    <sheetView showGridLines="0" tabSelected="1" zoomScale="150" zoomScaleNormal="150" zoomScaleSheetLayoutView="90" zoomScalePageLayoutView="120" workbookViewId="0">
      <pane ySplit="6" topLeftCell="A7" activePane="bottomLeft" state="frozen"/>
      <selection pane="bottomLeft" activeCell="F11" sqref="F11"/>
    </sheetView>
  </sheetViews>
  <sheetFormatPr defaultRowHeight="21.95" customHeight="1" x14ac:dyDescent="0.2"/>
  <cols>
    <col min="1" max="1" width="3.125" style="77" customWidth="1"/>
    <col min="2" max="2" width="19.125" style="78" customWidth="1"/>
    <col min="3" max="3" width="14.125" style="79" customWidth="1"/>
    <col min="4" max="4" width="8.125" style="80" customWidth="1"/>
    <col min="5" max="5" width="25.5" style="79" customWidth="1"/>
    <col min="6" max="6" width="13.625" style="79" customWidth="1"/>
    <col min="7" max="7" width="12.5" style="79" customWidth="1"/>
    <col min="8" max="8" width="8.25" style="77" customWidth="1"/>
    <col min="9" max="9" width="7" style="79" customWidth="1"/>
    <col min="10" max="10" width="7" style="81" customWidth="1"/>
    <col min="11" max="11" width="6" style="82" customWidth="1"/>
    <col min="12" max="12" width="5.625" style="83" customWidth="1"/>
    <col min="13" max="13" width="5.75" style="84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6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45">
      <c r="A2" s="53"/>
      <c r="B2" s="54" t="s">
        <v>54</v>
      </c>
      <c r="C2" s="134" t="s">
        <v>148</v>
      </c>
      <c r="D2" s="135"/>
      <c r="E2" s="136" t="s">
        <v>73</v>
      </c>
      <c r="F2" s="136"/>
      <c r="G2" s="136"/>
      <c r="H2" s="136"/>
      <c r="I2" s="136"/>
      <c r="J2" s="136"/>
      <c r="K2" s="136"/>
      <c r="L2" s="136"/>
      <c r="M2" s="136"/>
    </row>
    <row r="3" spans="1:15" s="12" customFormat="1" ht="5.25" customHeight="1" x14ac:dyDescent="0.4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4">
      <c r="A4" s="60"/>
      <c r="B4" s="139" t="s">
        <v>59</v>
      </c>
      <c r="C4" s="139"/>
      <c r="D4" s="97">
        <v>16</v>
      </c>
      <c r="E4" s="61" t="s">
        <v>60</v>
      </c>
      <c r="F4" s="97">
        <v>36</v>
      </c>
      <c r="G4" s="62" t="s">
        <v>47</v>
      </c>
      <c r="H4" s="114">
        <v>2563</v>
      </c>
      <c r="I4" s="111" t="s">
        <v>75</v>
      </c>
      <c r="J4" s="138" t="s">
        <v>149</v>
      </c>
      <c r="K4" s="138"/>
      <c r="L4" s="112" t="s">
        <v>45</v>
      </c>
      <c r="M4" s="113">
        <v>44069</v>
      </c>
    </row>
    <row r="5" spans="1:15" s="27" customFormat="1" ht="4.5" customHeight="1" x14ac:dyDescent="0.2">
      <c r="A5" s="63"/>
      <c r="B5" s="137"/>
      <c r="C5" s="137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69</v>
      </c>
      <c r="F6" s="73" t="s">
        <v>4</v>
      </c>
      <c r="G6" s="74" t="s">
        <v>5</v>
      </c>
      <c r="H6" s="71" t="s">
        <v>2</v>
      </c>
      <c r="I6" s="102" t="s">
        <v>43</v>
      </c>
      <c r="J6" s="103" t="s">
        <v>44</v>
      </c>
      <c r="K6" s="100" t="s">
        <v>71</v>
      </c>
      <c r="L6" s="101" t="s">
        <v>50</v>
      </c>
      <c r="M6" s="75" t="s">
        <v>6</v>
      </c>
      <c r="N6" s="13"/>
      <c r="O6" s="1"/>
    </row>
    <row r="7" spans="1:15" ht="21.95" customHeight="1" x14ac:dyDescent="0.2">
      <c r="A7" s="120">
        <v>1</v>
      </c>
      <c r="B7" s="121" t="s">
        <v>156</v>
      </c>
      <c r="C7" s="122" t="s">
        <v>157</v>
      </c>
      <c r="D7" s="122" t="s">
        <v>51</v>
      </c>
      <c r="E7" s="122" t="s">
        <v>164</v>
      </c>
      <c r="F7" s="122" t="s">
        <v>158</v>
      </c>
      <c r="G7" s="122" t="s">
        <v>159</v>
      </c>
      <c r="H7" s="123" t="s">
        <v>160</v>
      </c>
      <c r="I7" s="124" t="s">
        <v>162</v>
      </c>
      <c r="J7" s="125">
        <v>15</v>
      </c>
      <c r="K7" s="126"/>
      <c r="L7" s="118" t="s">
        <v>161</v>
      </c>
      <c r="M7" s="119">
        <v>2</v>
      </c>
    </row>
    <row r="8" spans="1:15" ht="21.95" customHeight="1" x14ac:dyDescent="0.2">
      <c r="A8" s="120">
        <v>2</v>
      </c>
      <c r="B8" s="121" t="s">
        <v>78</v>
      </c>
      <c r="C8" s="122" t="s">
        <v>128</v>
      </c>
      <c r="D8" s="122" t="s">
        <v>51</v>
      </c>
      <c r="E8" s="122" t="s">
        <v>151</v>
      </c>
      <c r="F8" s="76" t="s">
        <v>152</v>
      </c>
      <c r="G8" s="122" t="s">
        <v>163</v>
      </c>
      <c r="H8" s="123" t="s">
        <v>147</v>
      </c>
      <c r="I8" s="124" t="s">
        <v>162</v>
      </c>
      <c r="J8" s="125">
        <v>3</v>
      </c>
      <c r="K8" s="126"/>
      <c r="L8" s="118" t="s">
        <v>161</v>
      </c>
      <c r="M8" s="119">
        <v>2</v>
      </c>
    </row>
    <row r="9" spans="1:15" ht="21.95" customHeight="1" x14ac:dyDescent="0.2">
      <c r="A9" s="120">
        <v>3</v>
      </c>
      <c r="B9" s="121" t="s">
        <v>79</v>
      </c>
      <c r="C9" s="122" t="s">
        <v>129</v>
      </c>
      <c r="D9" s="122" t="s">
        <v>51</v>
      </c>
      <c r="E9" s="122" t="s">
        <v>151</v>
      </c>
      <c r="F9" s="76" t="s">
        <v>152</v>
      </c>
      <c r="G9" s="122" t="s">
        <v>163</v>
      </c>
      <c r="H9" s="123" t="s">
        <v>147</v>
      </c>
      <c r="I9" s="124" t="s">
        <v>162</v>
      </c>
      <c r="J9" s="125">
        <v>3</v>
      </c>
      <c r="K9" s="126"/>
      <c r="L9" s="118" t="s">
        <v>161</v>
      </c>
      <c r="M9" s="119">
        <v>2</v>
      </c>
    </row>
    <row r="10" spans="1:15" ht="21.95" customHeight="1" x14ac:dyDescent="0.2">
      <c r="A10" s="120">
        <v>4</v>
      </c>
      <c r="B10" s="121" t="s">
        <v>80</v>
      </c>
      <c r="C10" s="122" t="s">
        <v>66</v>
      </c>
      <c r="D10" s="122" t="s">
        <v>51</v>
      </c>
      <c r="E10" s="122" t="s">
        <v>151</v>
      </c>
      <c r="F10" s="76" t="s">
        <v>152</v>
      </c>
      <c r="G10" s="122" t="s">
        <v>163</v>
      </c>
      <c r="H10" s="123" t="s">
        <v>147</v>
      </c>
      <c r="I10" s="124" t="s">
        <v>162</v>
      </c>
      <c r="J10" s="125">
        <v>3</v>
      </c>
      <c r="K10" s="126"/>
      <c r="L10" s="118" t="s">
        <v>161</v>
      </c>
      <c r="M10" s="119">
        <v>2</v>
      </c>
    </row>
    <row r="11" spans="1:15" ht="21.95" customHeight="1" x14ac:dyDescent="0.2">
      <c r="A11" s="120">
        <v>5</v>
      </c>
      <c r="B11" s="121" t="s">
        <v>81</v>
      </c>
      <c r="C11" s="122" t="s">
        <v>66</v>
      </c>
      <c r="D11" s="122" t="s">
        <v>51</v>
      </c>
      <c r="E11" s="122" t="s">
        <v>151</v>
      </c>
      <c r="F11" s="76" t="s">
        <v>152</v>
      </c>
      <c r="G11" s="122" t="s">
        <v>163</v>
      </c>
      <c r="H11" s="123" t="s">
        <v>147</v>
      </c>
      <c r="I11" s="124" t="s">
        <v>162</v>
      </c>
      <c r="J11" s="125">
        <v>3</v>
      </c>
      <c r="K11" s="126"/>
      <c r="L11" s="118" t="s">
        <v>161</v>
      </c>
      <c r="M11" s="119">
        <v>2</v>
      </c>
    </row>
    <row r="12" spans="1:15" ht="21.95" customHeight="1" x14ac:dyDescent="0.2">
      <c r="A12" s="120">
        <v>6</v>
      </c>
      <c r="B12" s="127" t="s">
        <v>82</v>
      </c>
      <c r="C12" s="122" t="s">
        <v>66</v>
      </c>
      <c r="D12" s="122" t="s">
        <v>51</v>
      </c>
      <c r="E12" s="122" t="s">
        <v>151</v>
      </c>
      <c r="F12" s="76" t="s">
        <v>152</v>
      </c>
      <c r="G12" s="122" t="s">
        <v>163</v>
      </c>
      <c r="H12" s="123" t="s">
        <v>147</v>
      </c>
      <c r="I12" s="124" t="s">
        <v>162</v>
      </c>
      <c r="J12" s="125">
        <v>3</v>
      </c>
      <c r="K12" s="126"/>
      <c r="L12" s="118" t="s">
        <v>161</v>
      </c>
      <c r="M12" s="119">
        <v>2</v>
      </c>
    </row>
    <row r="13" spans="1:15" ht="21.95" customHeight="1" x14ac:dyDescent="0.2">
      <c r="A13" s="120">
        <v>7</v>
      </c>
      <c r="B13" s="121" t="s">
        <v>83</v>
      </c>
      <c r="C13" s="122" t="s">
        <v>130</v>
      </c>
      <c r="D13" s="122" t="s">
        <v>51</v>
      </c>
      <c r="E13" s="122" t="s">
        <v>153</v>
      </c>
      <c r="F13" s="76" t="s">
        <v>154</v>
      </c>
      <c r="G13" s="122" t="s">
        <v>163</v>
      </c>
      <c r="H13" s="123" t="s">
        <v>147</v>
      </c>
      <c r="I13" s="124" t="s">
        <v>162</v>
      </c>
      <c r="J13" s="125">
        <v>3</v>
      </c>
      <c r="K13" s="126"/>
      <c r="L13" s="118" t="s">
        <v>161</v>
      </c>
      <c r="M13" s="119">
        <v>2</v>
      </c>
    </row>
    <row r="14" spans="1:15" ht="21.95" customHeight="1" x14ac:dyDescent="0.2">
      <c r="A14" s="120">
        <v>8</v>
      </c>
      <c r="B14" s="121" t="s">
        <v>84</v>
      </c>
      <c r="C14" s="122" t="s">
        <v>130</v>
      </c>
      <c r="D14" s="122" t="s">
        <v>51</v>
      </c>
      <c r="E14" s="122" t="s">
        <v>153</v>
      </c>
      <c r="F14" s="76" t="s">
        <v>154</v>
      </c>
      <c r="G14" s="122" t="s">
        <v>163</v>
      </c>
      <c r="H14" s="123" t="s">
        <v>147</v>
      </c>
      <c r="I14" s="124" t="s">
        <v>162</v>
      </c>
      <c r="J14" s="125">
        <v>3</v>
      </c>
      <c r="K14" s="126"/>
      <c r="L14" s="118" t="s">
        <v>161</v>
      </c>
      <c r="M14" s="119">
        <v>2</v>
      </c>
    </row>
    <row r="15" spans="1:15" ht="21.95" customHeight="1" x14ac:dyDescent="0.2">
      <c r="A15" s="120">
        <v>9</v>
      </c>
      <c r="B15" s="121" t="s">
        <v>85</v>
      </c>
      <c r="C15" s="122" t="s">
        <v>131</v>
      </c>
      <c r="D15" s="122" t="s">
        <v>51</v>
      </c>
      <c r="E15" s="122" t="s">
        <v>151</v>
      </c>
      <c r="F15" s="76" t="s">
        <v>152</v>
      </c>
      <c r="G15" s="122" t="s">
        <v>163</v>
      </c>
      <c r="H15" s="123" t="s">
        <v>147</v>
      </c>
      <c r="I15" s="124" t="s">
        <v>162</v>
      </c>
      <c r="J15" s="125">
        <v>3</v>
      </c>
      <c r="K15" s="126"/>
      <c r="L15" s="118" t="s">
        <v>161</v>
      </c>
      <c r="M15" s="119">
        <v>2</v>
      </c>
    </row>
    <row r="16" spans="1:15" ht="21.95" customHeight="1" x14ac:dyDescent="0.2">
      <c r="A16" s="120">
        <v>10</v>
      </c>
      <c r="B16" s="121" t="s">
        <v>86</v>
      </c>
      <c r="C16" s="122" t="s">
        <v>131</v>
      </c>
      <c r="D16" s="122" t="s">
        <v>51</v>
      </c>
      <c r="E16" s="122" t="s">
        <v>151</v>
      </c>
      <c r="F16" s="76" t="s">
        <v>152</v>
      </c>
      <c r="G16" s="122" t="s">
        <v>163</v>
      </c>
      <c r="H16" s="123" t="s">
        <v>147</v>
      </c>
      <c r="I16" s="124" t="s">
        <v>162</v>
      </c>
      <c r="J16" s="125">
        <v>3</v>
      </c>
      <c r="K16" s="126"/>
      <c r="L16" s="118" t="s">
        <v>161</v>
      </c>
      <c r="M16" s="119">
        <v>2</v>
      </c>
    </row>
    <row r="17" spans="1:13" ht="21.95" customHeight="1" x14ac:dyDescent="0.2">
      <c r="A17" s="120">
        <v>11</v>
      </c>
      <c r="B17" s="121" t="s">
        <v>87</v>
      </c>
      <c r="C17" s="122" t="s">
        <v>132</v>
      </c>
      <c r="D17" s="122" t="s">
        <v>51</v>
      </c>
      <c r="E17" s="122" t="s">
        <v>153</v>
      </c>
      <c r="F17" s="76" t="s">
        <v>154</v>
      </c>
      <c r="G17" s="122" t="s">
        <v>163</v>
      </c>
      <c r="H17" s="123" t="s">
        <v>147</v>
      </c>
      <c r="I17" s="124" t="s">
        <v>162</v>
      </c>
      <c r="J17" s="125">
        <v>3</v>
      </c>
      <c r="K17" s="126"/>
      <c r="L17" s="118" t="s">
        <v>161</v>
      </c>
      <c r="M17" s="119">
        <v>2</v>
      </c>
    </row>
    <row r="18" spans="1:13" ht="21.95" customHeight="1" x14ac:dyDescent="0.2">
      <c r="A18" s="120">
        <v>12</v>
      </c>
      <c r="B18" s="121" t="s">
        <v>88</v>
      </c>
      <c r="C18" s="122" t="s">
        <v>132</v>
      </c>
      <c r="D18" s="122" t="s">
        <v>51</v>
      </c>
      <c r="E18" s="122" t="s">
        <v>153</v>
      </c>
      <c r="F18" s="76" t="s">
        <v>154</v>
      </c>
      <c r="G18" s="122" t="s">
        <v>163</v>
      </c>
      <c r="H18" s="123" t="s">
        <v>147</v>
      </c>
      <c r="I18" s="124" t="s">
        <v>162</v>
      </c>
      <c r="J18" s="125">
        <v>3</v>
      </c>
      <c r="K18" s="126"/>
      <c r="L18" s="118" t="s">
        <v>161</v>
      </c>
      <c r="M18" s="119">
        <v>2</v>
      </c>
    </row>
    <row r="19" spans="1:13" ht="21.95" customHeight="1" x14ac:dyDescent="0.2">
      <c r="A19" s="120">
        <v>13</v>
      </c>
      <c r="B19" s="121" t="s">
        <v>89</v>
      </c>
      <c r="C19" s="122" t="s">
        <v>132</v>
      </c>
      <c r="D19" s="122" t="s">
        <v>51</v>
      </c>
      <c r="E19" s="122" t="s">
        <v>153</v>
      </c>
      <c r="F19" s="76" t="s">
        <v>154</v>
      </c>
      <c r="G19" s="122" t="s">
        <v>163</v>
      </c>
      <c r="H19" s="123" t="s">
        <v>147</v>
      </c>
      <c r="I19" s="124" t="s">
        <v>162</v>
      </c>
      <c r="J19" s="125">
        <v>3</v>
      </c>
      <c r="K19" s="126"/>
      <c r="L19" s="118" t="s">
        <v>161</v>
      </c>
      <c r="M19" s="119">
        <v>2</v>
      </c>
    </row>
    <row r="20" spans="1:13" ht="21.95" customHeight="1" x14ac:dyDescent="0.2">
      <c r="A20" s="120">
        <v>14</v>
      </c>
      <c r="B20" s="121" t="s">
        <v>90</v>
      </c>
      <c r="C20" s="122" t="s">
        <v>133</v>
      </c>
      <c r="D20" s="122" t="s">
        <v>51</v>
      </c>
      <c r="E20" s="122" t="s">
        <v>151</v>
      </c>
      <c r="F20" s="76" t="s">
        <v>152</v>
      </c>
      <c r="G20" s="122" t="s">
        <v>163</v>
      </c>
      <c r="H20" s="123" t="s">
        <v>147</v>
      </c>
      <c r="I20" s="124" t="s">
        <v>162</v>
      </c>
      <c r="J20" s="125">
        <v>3</v>
      </c>
      <c r="K20" s="126"/>
      <c r="L20" s="118" t="s">
        <v>161</v>
      </c>
      <c r="M20" s="119">
        <v>2</v>
      </c>
    </row>
    <row r="21" spans="1:13" ht="21.95" customHeight="1" x14ac:dyDescent="0.2">
      <c r="A21" s="120">
        <v>15</v>
      </c>
      <c r="B21" s="121" t="s">
        <v>91</v>
      </c>
      <c r="C21" s="122" t="s">
        <v>133</v>
      </c>
      <c r="D21" s="122" t="s">
        <v>51</v>
      </c>
      <c r="E21" s="122" t="s">
        <v>153</v>
      </c>
      <c r="F21" s="76" t="s">
        <v>154</v>
      </c>
      <c r="G21" s="122" t="s">
        <v>163</v>
      </c>
      <c r="H21" s="123" t="s">
        <v>147</v>
      </c>
      <c r="I21" s="124" t="s">
        <v>162</v>
      </c>
      <c r="J21" s="125">
        <v>3</v>
      </c>
      <c r="K21" s="126"/>
      <c r="L21" s="118" t="s">
        <v>161</v>
      </c>
      <c r="M21" s="119">
        <v>2</v>
      </c>
    </row>
    <row r="22" spans="1:13" ht="21.95" customHeight="1" x14ac:dyDescent="0.2">
      <c r="A22" s="120">
        <v>16</v>
      </c>
      <c r="B22" s="121" t="s">
        <v>92</v>
      </c>
      <c r="C22" s="122" t="s">
        <v>134</v>
      </c>
      <c r="D22" s="122" t="s">
        <v>51</v>
      </c>
      <c r="E22" s="122" t="s">
        <v>155</v>
      </c>
      <c r="F22" s="76" t="s">
        <v>154</v>
      </c>
      <c r="G22" s="122" t="s">
        <v>163</v>
      </c>
      <c r="H22" s="123" t="s">
        <v>147</v>
      </c>
      <c r="I22" s="124" t="s">
        <v>162</v>
      </c>
      <c r="J22" s="125">
        <v>3</v>
      </c>
      <c r="K22" s="126"/>
      <c r="L22" s="118" t="s">
        <v>161</v>
      </c>
      <c r="M22" s="119">
        <v>2</v>
      </c>
    </row>
    <row r="23" spans="1:13" ht="21.95" customHeight="1" x14ac:dyDescent="0.2">
      <c r="A23" s="120">
        <v>17</v>
      </c>
      <c r="B23" s="130" t="s">
        <v>93</v>
      </c>
      <c r="C23" s="122" t="s">
        <v>135</v>
      </c>
      <c r="D23" s="122" t="s">
        <v>67</v>
      </c>
      <c r="E23" s="122" t="s">
        <v>155</v>
      </c>
      <c r="F23" s="76" t="s">
        <v>154</v>
      </c>
      <c r="G23" s="122" t="s">
        <v>163</v>
      </c>
      <c r="H23" s="123" t="s">
        <v>147</v>
      </c>
      <c r="I23" s="124" t="s">
        <v>162</v>
      </c>
      <c r="J23" s="125">
        <v>3</v>
      </c>
      <c r="K23" s="126"/>
      <c r="L23" s="118" t="s">
        <v>161</v>
      </c>
      <c r="M23" s="119">
        <v>2</v>
      </c>
    </row>
    <row r="24" spans="1:13" ht="21.95" customHeight="1" x14ac:dyDescent="0.2">
      <c r="A24" s="120">
        <v>18</v>
      </c>
      <c r="B24" s="121" t="s">
        <v>94</v>
      </c>
      <c r="C24" s="122" t="s">
        <v>135</v>
      </c>
      <c r="D24" s="122" t="s">
        <v>67</v>
      </c>
      <c r="E24" s="122" t="s">
        <v>155</v>
      </c>
      <c r="F24" s="76" t="s">
        <v>154</v>
      </c>
      <c r="G24" s="122" t="s">
        <v>163</v>
      </c>
      <c r="H24" s="123" t="s">
        <v>147</v>
      </c>
      <c r="I24" s="124" t="s">
        <v>162</v>
      </c>
      <c r="J24" s="125">
        <v>3</v>
      </c>
      <c r="K24" s="126"/>
      <c r="L24" s="118" t="s">
        <v>161</v>
      </c>
      <c r="M24" s="119">
        <v>2</v>
      </c>
    </row>
    <row r="25" spans="1:13" ht="21.95" customHeight="1" x14ac:dyDescent="0.2">
      <c r="A25" s="120">
        <v>19</v>
      </c>
      <c r="B25" s="121" t="s">
        <v>95</v>
      </c>
      <c r="C25" s="122" t="s">
        <v>135</v>
      </c>
      <c r="D25" s="122" t="s">
        <v>67</v>
      </c>
      <c r="E25" s="122" t="s">
        <v>155</v>
      </c>
      <c r="F25" s="76" t="s">
        <v>154</v>
      </c>
      <c r="G25" s="122" t="s">
        <v>163</v>
      </c>
      <c r="H25" s="123" t="s">
        <v>147</v>
      </c>
      <c r="I25" s="124" t="s">
        <v>162</v>
      </c>
      <c r="J25" s="125">
        <v>3</v>
      </c>
      <c r="K25" s="126"/>
      <c r="L25" s="118" t="s">
        <v>161</v>
      </c>
      <c r="M25" s="119">
        <v>2</v>
      </c>
    </row>
    <row r="26" spans="1:13" ht="21.95" customHeight="1" x14ac:dyDescent="0.2">
      <c r="A26" s="120">
        <v>20</v>
      </c>
      <c r="B26" s="121" t="s">
        <v>96</v>
      </c>
      <c r="C26" s="122" t="s">
        <v>135</v>
      </c>
      <c r="D26" s="122" t="s">
        <v>67</v>
      </c>
      <c r="E26" s="122" t="s">
        <v>155</v>
      </c>
      <c r="F26" s="76" t="s">
        <v>154</v>
      </c>
      <c r="G26" s="122" t="s">
        <v>163</v>
      </c>
      <c r="H26" s="123" t="s">
        <v>147</v>
      </c>
      <c r="I26" s="124" t="s">
        <v>162</v>
      </c>
      <c r="J26" s="125">
        <v>3</v>
      </c>
      <c r="K26" s="126"/>
      <c r="L26" s="118" t="s">
        <v>161</v>
      </c>
      <c r="M26" s="119">
        <v>2</v>
      </c>
    </row>
    <row r="27" spans="1:13" ht="21.95" customHeight="1" x14ac:dyDescent="0.2">
      <c r="A27" s="120">
        <v>21</v>
      </c>
      <c r="B27" s="121" t="s">
        <v>97</v>
      </c>
      <c r="C27" s="122" t="s">
        <v>135</v>
      </c>
      <c r="D27" s="122" t="s">
        <v>67</v>
      </c>
      <c r="E27" s="122" t="s">
        <v>155</v>
      </c>
      <c r="F27" s="76" t="s">
        <v>154</v>
      </c>
      <c r="G27" s="122" t="s">
        <v>163</v>
      </c>
      <c r="H27" s="123" t="s">
        <v>147</v>
      </c>
      <c r="I27" s="124" t="s">
        <v>162</v>
      </c>
      <c r="J27" s="125">
        <v>3</v>
      </c>
      <c r="K27" s="126"/>
      <c r="L27" s="118" t="s">
        <v>161</v>
      </c>
      <c r="M27" s="119">
        <v>2</v>
      </c>
    </row>
    <row r="28" spans="1:13" ht="21.95" customHeight="1" x14ac:dyDescent="0.2">
      <c r="A28" s="120">
        <v>22</v>
      </c>
      <c r="B28" s="121" t="s">
        <v>98</v>
      </c>
      <c r="C28" s="122" t="s">
        <v>135</v>
      </c>
      <c r="D28" s="122" t="s">
        <v>67</v>
      </c>
      <c r="E28" s="122" t="s">
        <v>155</v>
      </c>
      <c r="F28" s="76" t="s">
        <v>154</v>
      </c>
      <c r="G28" s="122" t="s">
        <v>163</v>
      </c>
      <c r="H28" s="123" t="s">
        <v>147</v>
      </c>
      <c r="I28" s="124" t="s">
        <v>162</v>
      </c>
      <c r="J28" s="125">
        <v>3</v>
      </c>
      <c r="K28" s="126"/>
      <c r="L28" s="118" t="s">
        <v>161</v>
      </c>
      <c r="M28" s="119">
        <v>2</v>
      </c>
    </row>
    <row r="29" spans="1:13" ht="21.95" customHeight="1" x14ac:dyDescent="0.2">
      <c r="A29" s="120">
        <v>23</v>
      </c>
      <c r="B29" s="127" t="s">
        <v>99</v>
      </c>
      <c r="C29" s="122" t="s">
        <v>135</v>
      </c>
      <c r="D29" s="122" t="s">
        <v>67</v>
      </c>
      <c r="E29" s="122" t="s">
        <v>155</v>
      </c>
      <c r="F29" s="76" t="s">
        <v>154</v>
      </c>
      <c r="G29" s="122" t="s">
        <v>163</v>
      </c>
      <c r="H29" s="123" t="s">
        <v>147</v>
      </c>
      <c r="I29" s="124" t="s">
        <v>162</v>
      </c>
      <c r="J29" s="125">
        <v>3</v>
      </c>
      <c r="K29" s="126"/>
      <c r="L29" s="118" t="s">
        <v>161</v>
      </c>
      <c r="M29" s="119">
        <v>2</v>
      </c>
    </row>
    <row r="30" spans="1:13" ht="21.95" customHeight="1" x14ac:dyDescent="0.2">
      <c r="A30" s="120">
        <v>24</v>
      </c>
      <c r="B30" s="121" t="s">
        <v>100</v>
      </c>
      <c r="C30" s="122" t="s">
        <v>136</v>
      </c>
      <c r="D30" s="122" t="s">
        <v>67</v>
      </c>
      <c r="E30" s="122" t="s">
        <v>155</v>
      </c>
      <c r="F30" s="76" t="s">
        <v>154</v>
      </c>
      <c r="G30" s="122" t="s">
        <v>163</v>
      </c>
      <c r="H30" s="123" t="s">
        <v>147</v>
      </c>
      <c r="I30" s="124" t="s">
        <v>162</v>
      </c>
      <c r="J30" s="125">
        <v>3</v>
      </c>
      <c r="K30" s="126"/>
      <c r="L30" s="118" t="s">
        <v>161</v>
      </c>
      <c r="M30" s="119">
        <v>2</v>
      </c>
    </row>
    <row r="31" spans="1:13" ht="21.95" customHeight="1" x14ac:dyDescent="0.2">
      <c r="A31" s="120">
        <v>25</v>
      </c>
      <c r="B31" s="121" t="s">
        <v>101</v>
      </c>
      <c r="C31" s="122" t="s">
        <v>136</v>
      </c>
      <c r="D31" s="122" t="s">
        <v>67</v>
      </c>
      <c r="E31" s="122" t="s">
        <v>155</v>
      </c>
      <c r="F31" s="76" t="s">
        <v>154</v>
      </c>
      <c r="G31" s="122" t="s">
        <v>163</v>
      </c>
      <c r="H31" s="123" t="s">
        <v>147</v>
      </c>
      <c r="I31" s="124" t="s">
        <v>162</v>
      </c>
      <c r="J31" s="125">
        <v>3</v>
      </c>
      <c r="K31" s="126"/>
      <c r="L31" s="118" t="s">
        <v>161</v>
      </c>
      <c r="M31" s="119">
        <v>2</v>
      </c>
    </row>
    <row r="32" spans="1:13" ht="21.95" customHeight="1" x14ac:dyDescent="0.2">
      <c r="A32" s="120">
        <v>26</v>
      </c>
      <c r="B32" s="121" t="s">
        <v>102</v>
      </c>
      <c r="C32" s="122" t="s">
        <v>136</v>
      </c>
      <c r="D32" s="122" t="s">
        <v>67</v>
      </c>
      <c r="E32" s="122" t="s">
        <v>155</v>
      </c>
      <c r="F32" s="76" t="s">
        <v>154</v>
      </c>
      <c r="G32" s="122" t="s">
        <v>163</v>
      </c>
      <c r="H32" s="123" t="s">
        <v>147</v>
      </c>
      <c r="I32" s="124" t="s">
        <v>162</v>
      </c>
      <c r="J32" s="125">
        <v>3</v>
      </c>
      <c r="K32" s="126"/>
      <c r="L32" s="118" t="s">
        <v>161</v>
      </c>
      <c r="M32" s="119">
        <v>2</v>
      </c>
    </row>
    <row r="33" spans="1:13" ht="21.95" customHeight="1" x14ac:dyDescent="0.2">
      <c r="A33" s="120">
        <v>27</v>
      </c>
      <c r="B33" s="121" t="s">
        <v>103</v>
      </c>
      <c r="C33" s="122" t="s">
        <v>136</v>
      </c>
      <c r="D33" s="122" t="s">
        <v>67</v>
      </c>
      <c r="E33" s="122" t="s">
        <v>155</v>
      </c>
      <c r="F33" s="76" t="s">
        <v>154</v>
      </c>
      <c r="G33" s="122" t="s">
        <v>163</v>
      </c>
      <c r="H33" s="123" t="s">
        <v>147</v>
      </c>
      <c r="I33" s="124" t="s">
        <v>162</v>
      </c>
      <c r="J33" s="125">
        <v>3</v>
      </c>
      <c r="K33" s="126"/>
      <c r="L33" s="118" t="s">
        <v>161</v>
      </c>
      <c r="M33" s="119">
        <v>2</v>
      </c>
    </row>
    <row r="34" spans="1:13" ht="21.95" customHeight="1" x14ac:dyDescent="0.2">
      <c r="A34" s="120">
        <v>28</v>
      </c>
      <c r="B34" s="121" t="s">
        <v>104</v>
      </c>
      <c r="C34" s="122" t="s">
        <v>136</v>
      </c>
      <c r="D34" s="122" t="s">
        <v>67</v>
      </c>
      <c r="E34" s="122" t="s">
        <v>155</v>
      </c>
      <c r="F34" s="76" t="s">
        <v>154</v>
      </c>
      <c r="G34" s="122" t="s">
        <v>163</v>
      </c>
      <c r="H34" s="123" t="s">
        <v>147</v>
      </c>
      <c r="I34" s="124" t="s">
        <v>162</v>
      </c>
      <c r="J34" s="125">
        <v>3</v>
      </c>
      <c r="K34" s="126"/>
      <c r="L34" s="118" t="s">
        <v>161</v>
      </c>
      <c r="M34" s="119">
        <v>2</v>
      </c>
    </row>
    <row r="35" spans="1:13" ht="21.95" customHeight="1" x14ac:dyDescent="0.2">
      <c r="A35" s="120">
        <v>29</v>
      </c>
      <c r="B35" s="121" t="s">
        <v>105</v>
      </c>
      <c r="C35" s="122" t="s">
        <v>136</v>
      </c>
      <c r="D35" s="122" t="s">
        <v>67</v>
      </c>
      <c r="E35" s="122" t="s">
        <v>155</v>
      </c>
      <c r="F35" s="76" t="s">
        <v>154</v>
      </c>
      <c r="G35" s="122" t="s">
        <v>163</v>
      </c>
      <c r="H35" s="123" t="s">
        <v>147</v>
      </c>
      <c r="I35" s="124" t="s">
        <v>162</v>
      </c>
      <c r="J35" s="125">
        <v>3</v>
      </c>
      <c r="K35" s="126"/>
      <c r="L35" s="118" t="s">
        <v>161</v>
      </c>
      <c r="M35" s="119">
        <v>2</v>
      </c>
    </row>
    <row r="36" spans="1:13" ht="21.95" customHeight="1" x14ac:dyDescent="0.2">
      <c r="A36" s="120">
        <v>30</v>
      </c>
      <c r="B36" s="121" t="s">
        <v>106</v>
      </c>
      <c r="C36" s="122" t="s">
        <v>136</v>
      </c>
      <c r="D36" s="122" t="s">
        <v>67</v>
      </c>
      <c r="E36" s="122" t="s">
        <v>155</v>
      </c>
      <c r="F36" s="76" t="s">
        <v>154</v>
      </c>
      <c r="G36" s="122" t="s">
        <v>163</v>
      </c>
      <c r="H36" s="123" t="s">
        <v>147</v>
      </c>
      <c r="I36" s="124" t="s">
        <v>162</v>
      </c>
      <c r="J36" s="125">
        <v>3</v>
      </c>
      <c r="K36" s="126"/>
      <c r="L36" s="118" t="s">
        <v>161</v>
      </c>
      <c r="M36" s="119">
        <v>2</v>
      </c>
    </row>
    <row r="37" spans="1:13" ht="21.95" customHeight="1" x14ac:dyDescent="0.2">
      <c r="A37" s="120">
        <v>31</v>
      </c>
      <c r="B37" s="121" t="s">
        <v>107</v>
      </c>
      <c r="C37" s="122" t="s">
        <v>136</v>
      </c>
      <c r="D37" s="122" t="s">
        <v>67</v>
      </c>
      <c r="E37" s="122" t="s">
        <v>155</v>
      </c>
      <c r="F37" s="76" t="s">
        <v>154</v>
      </c>
      <c r="G37" s="122" t="s">
        <v>163</v>
      </c>
      <c r="H37" s="123" t="s">
        <v>147</v>
      </c>
      <c r="I37" s="124" t="s">
        <v>162</v>
      </c>
      <c r="J37" s="125">
        <v>3</v>
      </c>
      <c r="K37" s="126"/>
      <c r="L37" s="118" t="s">
        <v>161</v>
      </c>
      <c r="M37" s="119">
        <v>2</v>
      </c>
    </row>
    <row r="38" spans="1:13" ht="21.95" customHeight="1" x14ac:dyDescent="0.2">
      <c r="A38" s="120">
        <v>32</v>
      </c>
      <c r="B38" s="121" t="s">
        <v>108</v>
      </c>
      <c r="C38" s="122" t="s">
        <v>136</v>
      </c>
      <c r="D38" s="122" t="s">
        <v>67</v>
      </c>
      <c r="E38" s="122" t="s">
        <v>155</v>
      </c>
      <c r="F38" s="76" t="s">
        <v>154</v>
      </c>
      <c r="G38" s="122" t="s">
        <v>163</v>
      </c>
      <c r="H38" s="123" t="s">
        <v>147</v>
      </c>
      <c r="I38" s="124" t="s">
        <v>162</v>
      </c>
      <c r="J38" s="125">
        <v>3</v>
      </c>
      <c r="K38" s="126"/>
      <c r="L38" s="118" t="s">
        <v>161</v>
      </c>
      <c r="M38" s="119">
        <v>2</v>
      </c>
    </row>
    <row r="39" spans="1:13" ht="21.95" customHeight="1" x14ac:dyDescent="0.2">
      <c r="A39" s="120">
        <v>33</v>
      </c>
      <c r="B39" s="129" t="s">
        <v>109</v>
      </c>
      <c r="C39" s="122" t="s">
        <v>136</v>
      </c>
      <c r="D39" s="122" t="s">
        <v>67</v>
      </c>
      <c r="E39" s="122" t="s">
        <v>155</v>
      </c>
      <c r="F39" s="76" t="s">
        <v>154</v>
      </c>
      <c r="G39" s="122" t="s">
        <v>163</v>
      </c>
      <c r="H39" s="123" t="s">
        <v>147</v>
      </c>
      <c r="I39" s="124" t="s">
        <v>162</v>
      </c>
      <c r="J39" s="125">
        <v>3</v>
      </c>
      <c r="K39" s="126"/>
      <c r="L39" s="118" t="s">
        <v>161</v>
      </c>
      <c r="M39" s="119">
        <v>2</v>
      </c>
    </row>
    <row r="40" spans="1:13" ht="21.95" customHeight="1" x14ac:dyDescent="0.2">
      <c r="A40" s="120">
        <v>34</v>
      </c>
      <c r="B40" s="121" t="s">
        <v>110</v>
      </c>
      <c r="C40" s="122" t="s">
        <v>136</v>
      </c>
      <c r="D40" s="122" t="s">
        <v>67</v>
      </c>
      <c r="E40" s="122" t="s">
        <v>155</v>
      </c>
      <c r="F40" s="76" t="s">
        <v>154</v>
      </c>
      <c r="G40" s="122" t="s">
        <v>163</v>
      </c>
      <c r="H40" s="123" t="s">
        <v>147</v>
      </c>
      <c r="I40" s="124" t="s">
        <v>162</v>
      </c>
      <c r="J40" s="125">
        <v>3</v>
      </c>
      <c r="K40" s="126"/>
      <c r="L40" s="118" t="s">
        <v>161</v>
      </c>
      <c r="M40" s="119">
        <v>2</v>
      </c>
    </row>
    <row r="41" spans="1:13" ht="21.95" customHeight="1" x14ac:dyDescent="0.2">
      <c r="A41" s="120">
        <v>35</v>
      </c>
      <c r="B41" s="121" t="s">
        <v>111</v>
      </c>
      <c r="C41" s="122" t="s">
        <v>136</v>
      </c>
      <c r="D41" s="122" t="s">
        <v>67</v>
      </c>
      <c r="E41" s="122" t="s">
        <v>155</v>
      </c>
      <c r="F41" s="76" t="s">
        <v>154</v>
      </c>
      <c r="G41" s="122" t="s">
        <v>163</v>
      </c>
      <c r="H41" s="123" t="s">
        <v>147</v>
      </c>
      <c r="I41" s="124" t="s">
        <v>162</v>
      </c>
      <c r="J41" s="125">
        <v>3</v>
      </c>
      <c r="K41" s="126"/>
      <c r="L41" s="118" t="s">
        <v>161</v>
      </c>
      <c r="M41" s="119">
        <v>2</v>
      </c>
    </row>
    <row r="42" spans="1:13" ht="21.95" customHeight="1" x14ac:dyDescent="0.2">
      <c r="A42" s="120">
        <v>36</v>
      </c>
      <c r="B42" s="121" t="s">
        <v>112</v>
      </c>
      <c r="C42" s="122" t="s">
        <v>136</v>
      </c>
      <c r="D42" s="122" t="s">
        <v>67</v>
      </c>
      <c r="E42" s="122" t="s">
        <v>155</v>
      </c>
      <c r="F42" s="76" t="s">
        <v>154</v>
      </c>
      <c r="G42" s="122" t="s">
        <v>163</v>
      </c>
      <c r="H42" s="123" t="s">
        <v>147</v>
      </c>
      <c r="I42" s="124" t="s">
        <v>162</v>
      </c>
      <c r="J42" s="125">
        <v>3</v>
      </c>
      <c r="K42" s="126"/>
      <c r="L42" s="118" t="s">
        <v>161</v>
      </c>
      <c r="M42" s="119">
        <v>2</v>
      </c>
    </row>
    <row r="43" spans="1:13" ht="21.95" customHeight="1" x14ac:dyDescent="0.2">
      <c r="A43" s="120">
        <v>37</v>
      </c>
      <c r="B43" s="121" t="s">
        <v>150</v>
      </c>
      <c r="C43" s="122" t="s">
        <v>136</v>
      </c>
      <c r="D43" s="122" t="s">
        <v>67</v>
      </c>
      <c r="E43" s="122" t="s">
        <v>155</v>
      </c>
      <c r="F43" s="76" t="s">
        <v>154</v>
      </c>
      <c r="G43" s="122" t="s">
        <v>163</v>
      </c>
      <c r="H43" s="123" t="s">
        <v>147</v>
      </c>
      <c r="I43" s="124" t="s">
        <v>162</v>
      </c>
      <c r="J43" s="125">
        <v>3</v>
      </c>
      <c r="K43" s="126"/>
      <c r="L43" s="118" t="s">
        <v>161</v>
      </c>
      <c r="M43" s="119">
        <v>2</v>
      </c>
    </row>
    <row r="44" spans="1:13" ht="21.95" customHeight="1" x14ac:dyDescent="0.2">
      <c r="A44" s="120">
        <v>38</v>
      </c>
      <c r="B44" s="121" t="s">
        <v>113</v>
      </c>
      <c r="C44" s="122" t="s">
        <v>137</v>
      </c>
      <c r="D44" s="122" t="s">
        <v>67</v>
      </c>
      <c r="E44" s="122" t="s">
        <v>155</v>
      </c>
      <c r="F44" s="76" t="s">
        <v>154</v>
      </c>
      <c r="G44" s="122" t="s">
        <v>163</v>
      </c>
      <c r="H44" s="123" t="s">
        <v>147</v>
      </c>
      <c r="I44" s="124" t="s">
        <v>162</v>
      </c>
      <c r="J44" s="125">
        <v>3</v>
      </c>
      <c r="K44" s="126"/>
      <c r="L44" s="118" t="s">
        <v>161</v>
      </c>
      <c r="M44" s="119">
        <v>2</v>
      </c>
    </row>
    <row r="45" spans="1:13" ht="21.95" customHeight="1" x14ac:dyDescent="0.2">
      <c r="A45" s="120">
        <v>39</v>
      </c>
      <c r="B45" s="121" t="s">
        <v>114</v>
      </c>
      <c r="C45" s="122" t="s">
        <v>137</v>
      </c>
      <c r="D45" s="122" t="s">
        <v>67</v>
      </c>
      <c r="E45" s="122" t="s">
        <v>155</v>
      </c>
      <c r="F45" s="76" t="s">
        <v>154</v>
      </c>
      <c r="G45" s="122" t="s">
        <v>163</v>
      </c>
      <c r="H45" s="123" t="s">
        <v>147</v>
      </c>
      <c r="I45" s="124" t="s">
        <v>162</v>
      </c>
      <c r="J45" s="125">
        <v>3</v>
      </c>
      <c r="K45" s="126"/>
      <c r="L45" s="118" t="s">
        <v>161</v>
      </c>
      <c r="M45" s="119">
        <v>2</v>
      </c>
    </row>
    <row r="46" spans="1:13" ht="21.95" customHeight="1" x14ac:dyDescent="0.2">
      <c r="A46" s="120">
        <v>40</v>
      </c>
      <c r="B46" s="121" t="s">
        <v>115</v>
      </c>
      <c r="C46" s="122" t="s">
        <v>138</v>
      </c>
      <c r="D46" s="122" t="s">
        <v>67</v>
      </c>
      <c r="E46" s="122" t="s">
        <v>155</v>
      </c>
      <c r="F46" s="76" t="s">
        <v>154</v>
      </c>
      <c r="G46" s="122" t="s">
        <v>163</v>
      </c>
      <c r="H46" s="123" t="s">
        <v>147</v>
      </c>
      <c r="I46" s="124" t="s">
        <v>162</v>
      </c>
      <c r="J46" s="125">
        <v>3</v>
      </c>
      <c r="K46" s="126"/>
      <c r="L46" s="118" t="s">
        <v>161</v>
      </c>
      <c r="M46" s="119">
        <v>2</v>
      </c>
    </row>
    <row r="47" spans="1:13" ht="21.95" customHeight="1" x14ac:dyDescent="0.2">
      <c r="A47" s="120">
        <v>41</v>
      </c>
      <c r="B47" s="121" t="s">
        <v>116</v>
      </c>
      <c r="C47" s="122" t="s">
        <v>138</v>
      </c>
      <c r="D47" s="122" t="s">
        <v>67</v>
      </c>
      <c r="E47" s="122" t="s">
        <v>155</v>
      </c>
      <c r="F47" s="76" t="s">
        <v>154</v>
      </c>
      <c r="G47" s="122" t="s">
        <v>163</v>
      </c>
      <c r="H47" s="123" t="s">
        <v>147</v>
      </c>
      <c r="I47" s="124" t="s">
        <v>162</v>
      </c>
      <c r="J47" s="125">
        <v>3</v>
      </c>
      <c r="K47" s="126"/>
      <c r="L47" s="118" t="s">
        <v>161</v>
      </c>
      <c r="M47" s="119">
        <v>2</v>
      </c>
    </row>
    <row r="48" spans="1:13" ht="21.95" customHeight="1" x14ac:dyDescent="0.2">
      <c r="A48" s="120">
        <v>42</v>
      </c>
      <c r="B48" s="121" t="s">
        <v>117</v>
      </c>
      <c r="C48" s="122" t="s">
        <v>139</v>
      </c>
      <c r="D48" s="122" t="s">
        <v>67</v>
      </c>
      <c r="E48" s="122" t="s">
        <v>155</v>
      </c>
      <c r="F48" s="76" t="s">
        <v>154</v>
      </c>
      <c r="G48" s="122" t="s">
        <v>163</v>
      </c>
      <c r="H48" s="123" t="s">
        <v>147</v>
      </c>
      <c r="I48" s="124" t="s">
        <v>162</v>
      </c>
      <c r="J48" s="125">
        <v>3</v>
      </c>
      <c r="K48" s="126"/>
      <c r="L48" s="118" t="s">
        <v>161</v>
      </c>
      <c r="M48" s="119">
        <v>2</v>
      </c>
    </row>
    <row r="49" spans="1:13" ht="21.95" customHeight="1" x14ac:dyDescent="0.2">
      <c r="A49" s="120">
        <v>43</v>
      </c>
      <c r="B49" s="121" t="s">
        <v>118</v>
      </c>
      <c r="C49" s="122" t="s">
        <v>140</v>
      </c>
      <c r="D49" s="122" t="s">
        <v>67</v>
      </c>
      <c r="E49" s="122" t="s">
        <v>155</v>
      </c>
      <c r="F49" s="76" t="s">
        <v>154</v>
      </c>
      <c r="G49" s="122" t="s">
        <v>163</v>
      </c>
      <c r="H49" s="123" t="s">
        <v>147</v>
      </c>
      <c r="I49" s="124" t="s">
        <v>162</v>
      </c>
      <c r="J49" s="125">
        <v>3</v>
      </c>
      <c r="K49" s="126"/>
      <c r="L49" s="118" t="s">
        <v>161</v>
      </c>
      <c r="M49" s="119">
        <v>2</v>
      </c>
    </row>
    <row r="50" spans="1:13" ht="21.95" customHeight="1" x14ac:dyDescent="0.2">
      <c r="A50" s="120">
        <v>44</v>
      </c>
      <c r="B50" s="121" t="s">
        <v>119</v>
      </c>
      <c r="C50" s="122" t="s">
        <v>141</v>
      </c>
      <c r="D50" s="122" t="s">
        <v>67</v>
      </c>
      <c r="E50" s="122" t="s">
        <v>155</v>
      </c>
      <c r="F50" s="76" t="s">
        <v>154</v>
      </c>
      <c r="G50" s="122" t="s">
        <v>163</v>
      </c>
      <c r="H50" s="123" t="s">
        <v>147</v>
      </c>
      <c r="I50" s="124" t="s">
        <v>162</v>
      </c>
      <c r="J50" s="125">
        <v>3</v>
      </c>
      <c r="K50" s="126"/>
      <c r="L50" s="118" t="s">
        <v>161</v>
      </c>
      <c r="M50" s="119">
        <v>2</v>
      </c>
    </row>
    <row r="51" spans="1:13" ht="21.95" customHeight="1" x14ac:dyDescent="0.2">
      <c r="A51" s="120">
        <v>45</v>
      </c>
      <c r="B51" s="121" t="s">
        <v>120</v>
      </c>
      <c r="C51" s="122" t="s">
        <v>142</v>
      </c>
      <c r="D51" s="122" t="s">
        <v>67</v>
      </c>
      <c r="E51" s="122" t="s">
        <v>155</v>
      </c>
      <c r="F51" s="76" t="s">
        <v>154</v>
      </c>
      <c r="G51" s="122" t="s">
        <v>163</v>
      </c>
      <c r="H51" s="123" t="s">
        <v>147</v>
      </c>
      <c r="I51" s="124" t="s">
        <v>162</v>
      </c>
      <c r="J51" s="125">
        <v>3</v>
      </c>
      <c r="K51" s="126"/>
      <c r="L51" s="118" t="s">
        <v>161</v>
      </c>
      <c r="M51" s="119">
        <v>2</v>
      </c>
    </row>
    <row r="52" spans="1:13" ht="21.95" customHeight="1" x14ac:dyDescent="0.2">
      <c r="A52" s="120">
        <v>46</v>
      </c>
      <c r="B52" s="121" t="s">
        <v>121</v>
      </c>
      <c r="C52" s="122" t="s">
        <v>142</v>
      </c>
      <c r="D52" s="122" t="s">
        <v>67</v>
      </c>
      <c r="E52" s="122" t="s">
        <v>155</v>
      </c>
      <c r="F52" s="76" t="s">
        <v>154</v>
      </c>
      <c r="G52" s="122" t="s">
        <v>163</v>
      </c>
      <c r="H52" s="123" t="s">
        <v>147</v>
      </c>
      <c r="I52" s="124" t="s">
        <v>162</v>
      </c>
      <c r="J52" s="125">
        <v>3</v>
      </c>
      <c r="K52" s="126"/>
      <c r="L52" s="118" t="s">
        <v>161</v>
      </c>
      <c r="M52" s="119">
        <v>2</v>
      </c>
    </row>
    <row r="53" spans="1:13" ht="21.95" customHeight="1" x14ac:dyDescent="0.2">
      <c r="A53" s="120">
        <v>47</v>
      </c>
      <c r="B53" s="121" t="s">
        <v>122</v>
      </c>
      <c r="C53" s="122" t="s">
        <v>144</v>
      </c>
      <c r="D53" s="122" t="s">
        <v>67</v>
      </c>
      <c r="E53" s="122" t="s">
        <v>155</v>
      </c>
      <c r="F53" s="76" t="s">
        <v>154</v>
      </c>
      <c r="G53" s="122" t="s">
        <v>163</v>
      </c>
      <c r="H53" s="123" t="s">
        <v>147</v>
      </c>
      <c r="I53" s="124" t="s">
        <v>162</v>
      </c>
      <c r="J53" s="125">
        <v>3</v>
      </c>
      <c r="K53" s="126"/>
      <c r="L53" s="118" t="s">
        <v>161</v>
      </c>
      <c r="M53" s="119">
        <v>2</v>
      </c>
    </row>
    <row r="54" spans="1:13" ht="21.95" customHeight="1" x14ac:dyDescent="0.2">
      <c r="A54" s="120">
        <v>48</v>
      </c>
      <c r="B54" s="121" t="s">
        <v>123</v>
      </c>
      <c r="C54" s="122" t="s">
        <v>143</v>
      </c>
      <c r="D54" s="122" t="s">
        <v>67</v>
      </c>
      <c r="E54" s="122" t="s">
        <v>155</v>
      </c>
      <c r="F54" s="76" t="s">
        <v>154</v>
      </c>
      <c r="G54" s="122" t="s">
        <v>163</v>
      </c>
      <c r="H54" s="123" t="s">
        <v>147</v>
      </c>
      <c r="I54" s="124" t="s">
        <v>162</v>
      </c>
      <c r="J54" s="125">
        <v>3</v>
      </c>
      <c r="K54" s="126"/>
      <c r="L54" s="118" t="s">
        <v>161</v>
      </c>
      <c r="M54" s="119">
        <v>2</v>
      </c>
    </row>
    <row r="55" spans="1:13" ht="21.95" customHeight="1" x14ac:dyDescent="0.2">
      <c r="A55" s="120">
        <v>49</v>
      </c>
      <c r="B55" s="121" t="s">
        <v>124</v>
      </c>
      <c r="C55" s="122" t="s">
        <v>143</v>
      </c>
      <c r="D55" s="122" t="s">
        <v>67</v>
      </c>
      <c r="E55" s="122" t="s">
        <v>155</v>
      </c>
      <c r="F55" s="76" t="s">
        <v>154</v>
      </c>
      <c r="G55" s="122" t="s">
        <v>163</v>
      </c>
      <c r="H55" s="123" t="s">
        <v>147</v>
      </c>
      <c r="I55" s="124" t="s">
        <v>162</v>
      </c>
      <c r="J55" s="125">
        <v>3</v>
      </c>
      <c r="K55" s="126"/>
      <c r="L55" s="118" t="s">
        <v>161</v>
      </c>
      <c r="M55" s="119">
        <v>2</v>
      </c>
    </row>
    <row r="56" spans="1:13" ht="21.95" customHeight="1" x14ac:dyDescent="0.2">
      <c r="A56" s="120">
        <v>50</v>
      </c>
      <c r="B56" s="121" t="s">
        <v>125</v>
      </c>
      <c r="C56" s="122" t="s">
        <v>143</v>
      </c>
      <c r="D56" s="122" t="s">
        <v>67</v>
      </c>
      <c r="E56" s="122" t="s">
        <v>155</v>
      </c>
      <c r="F56" s="76" t="s">
        <v>154</v>
      </c>
      <c r="G56" s="122" t="s">
        <v>163</v>
      </c>
      <c r="H56" s="123" t="s">
        <v>147</v>
      </c>
      <c r="I56" s="124" t="s">
        <v>162</v>
      </c>
      <c r="J56" s="125">
        <v>3</v>
      </c>
      <c r="K56" s="126"/>
      <c r="L56" s="118" t="s">
        <v>161</v>
      </c>
      <c r="M56" s="119">
        <v>2</v>
      </c>
    </row>
    <row r="57" spans="1:13" ht="21.95" customHeight="1" x14ac:dyDescent="0.2">
      <c r="A57" s="120">
        <v>51</v>
      </c>
      <c r="B57" s="121" t="s">
        <v>126</v>
      </c>
      <c r="C57" s="122" t="s">
        <v>145</v>
      </c>
      <c r="D57" s="122" t="s">
        <v>67</v>
      </c>
      <c r="E57" s="122" t="s">
        <v>155</v>
      </c>
      <c r="F57" s="76" t="s">
        <v>154</v>
      </c>
      <c r="G57" s="122" t="s">
        <v>163</v>
      </c>
      <c r="H57" s="123" t="s">
        <v>147</v>
      </c>
      <c r="I57" s="124" t="s">
        <v>162</v>
      </c>
      <c r="J57" s="125">
        <v>3</v>
      </c>
      <c r="K57" s="126"/>
      <c r="L57" s="118" t="s">
        <v>161</v>
      </c>
      <c r="M57" s="119">
        <v>2</v>
      </c>
    </row>
    <row r="58" spans="1:13" ht="21.95" customHeight="1" x14ac:dyDescent="0.2">
      <c r="A58" s="120">
        <v>52</v>
      </c>
      <c r="B58" s="128" t="s">
        <v>127</v>
      </c>
      <c r="C58" s="122" t="s">
        <v>146</v>
      </c>
      <c r="D58" s="122" t="s">
        <v>67</v>
      </c>
      <c r="E58" s="122" t="s">
        <v>155</v>
      </c>
      <c r="F58" s="76" t="s">
        <v>154</v>
      </c>
      <c r="G58" s="122" t="s">
        <v>163</v>
      </c>
      <c r="H58" s="123" t="s">
        <v>147</v>
      </c>
      <c r="I58" s="124" t="s">
        <v>162</v>
      </c>
      <c r="J58" s="125">
        <v>3</v>
      </c>
      <c r="K58" s="126"/>
      <c r="L58" s="118" t="s">
        <v>161</v>
      </c>
      <c r="M58" s="11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52:D1450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5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51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51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51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5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5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5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49" orientation="portrait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opLeftCell="D4" zoomScale="120" zoomScaleNormal="120" zoomScaleSheetLayoutView="90" zoomScalePageLayoutView="120" workbookViewId="0">
      <selection activeCell="T6" sqref="T6"/>
    </sheetView>
  </sheetViews>
  <sheetFormatPr defaultRowHeight="21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65">
      <c r="A1" s="149" t="s">
        <v>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85"/>
      <c r="O1" s="23"/>
      <c r="P1" s="10"/>
      <c r="Q1" s="11"/>
    </row>
    <row r="2" spans="1:17" s="12" customFormat="1" ht="24.75" customHeight="1" x14ac:dyDescent="0.4">
      <c r="A2" s="7"/>
      <c r="B2" s="5"/>
      <c r="C2" s="31" t="s">
        <v>7</v>
      </c>
      <c r="D2" s="156" t="str">
        <f>เก็บข้อมูลHRD!C2</f>
        <v>ศูนย์วิจัยและพัฒนาการสัตวแพทย์ภาคเหนือตอนล่าง</v>
      </c>
      <c r="E2" s="156"/>
      <c r="F2" s="156"/>
      <c r="G2" s="156"/>
      <c r="H2" s="156"/>
      <c r="I2" s="156"/>
      <c r="J2" s="157" t="s">
        <v>75</v>
      </c>
      <c r="K2" s="157"/>
      <c r="L2" s="156" t="str">
        <f>เก็บข้อมูลHRD!J4</f>
        <v>นางสุดาดวง ยุทธวงค์</v>
      </c>
      <c r="M2" s="156"/>
      <c r="N2" s="86"/>
      <c r="O2" s="22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4">
      <c r="A4" s="8"/>
      <c r="B4" s="151" t="s">
        <v>46</v>
      </c>
      <c r="C4" s="152"/>
      <c r="D4" s="115">
        <f>เก็บข้อมูลHRD!D4</f>
        <v>16</v>
      </c>
      <c r="E4" s="32" t="s">
        <v>53</v>
      </c>
      <c r="F4" s="115">
        <f>เก็บข้อมูลHRD!F4</f>
        <v>36</v>
      </c>
      <c r="G4" s="33"/>
      <c r="H4" s="34" t="s">
        <v>47</v>
      </c>
      <c r="I4" s="153">
        <f>เก็บข้อมูลHRD!H4</f>
        <v>2563</v>
      </c>
      <c r="J4" s="154"/>
      <c r="K4" s="155" t="s">
        <v>45</v>
      </c>
      <c r="L4" s="155"/>
      <c r="M4" s="35">
        <f>เก็บข้อมูลHRD!L4:M4</f>
        <v>44069</v>
      </c>
      <c r="N4" s="87"/>
      <c r="O4" s="24"/>
      <c r="P4" s="19"/>
    </row>
    <row r="5" spans="1:17" s="27" customFormat="1" ht="5.25" customHeight="1" x14ac:dyDescent="0.2">
      <c r="A5" s="9"/>
      <c r="B5" s="148"/>
      <c r="C5" s="148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67" t="s">
        <v>13</v>
      </c>
      <c r="B6" s="164" t="s">
        <v>34</v>
      </c>
      <c r="C6" s="165"/>
      <c r="D6" s="165"/>
      <c r="E6" s="165"/>
      <c r="F6" s="166"/>
      <c r="G6" s="36"/>
      <c r="H6" s="142" t="s">
        <v>32</v>
      </c>
      <c r="I6" s="142"/>
      <c r="J6" s="142"/>
      <c r="K6" s="141" t="s">
        <v>33</v>
      </c>
      <c r="L6" s="141"/>
      <c r="M6" s="141"/>
      <c r="N6" s="88"/>
      <c r="O6" s="20"/>
      <c r="P6" s="26"/>
      <c r="Q6" s="26"/>
    </row>
    <row r="7" spans="1:17" ht="24.95" customHeight="1" x14ac:dyDescent="0.55000000000000004">
      <c r="A7" s="168"/>
      <c r="B7" s="181" t="s">
        <v>51</v>
      </c>
      <c r="C7" s="182"/>
      <c r="D7" s="183"/>
      <c r="E7" s="179" t="s">
        <v>67</v>
      </c>
      <c r="F7" s="179"/>
      <c r="G7" s="39"/>
      <c r="H7" s="146" t="s">
        <v>15</v>
      </c>
      <c r="I7" s="146"/>
      <c r="J7" s="40">
        <f>COUNTIF(เก็บข้อมูลHRD!F7:F1957,"ความรู้/ทักษะเฉพาะทางในสายงาน")</f>
        <v>8</v>
      </c>
      <c r="K7" s="143" t="s">
        <v>48</v>
      </c>
      <c r="L7" s="143"/>
      <c r="M7" s="41">
        <f>COUNTIF(เก็บข้อมูลHRD!G7:G1957,"อบรมกับหน่วยงานนอกกรมฯ")</f>
        <v>0</v>
      </c>
      <c r="N7" s="90"/>
    </row>
    <row r="8" spans="1:17" ht="24.95" customHeight="1" x14ac:dyDescent="0.55000000000000004">
      <c r="A8" s="168"/>
      <c r="B8" s="161" t="s">
        <v>8</v>
      </c>
      <c r="C8" s="161"/>
      <c r="D8" s="37">
        <f t="array" ref="D8">COUNTIFS(เก็บข้อมูลHRD!D7:D1957,"ข้าราชการ",เก็บข้อมูลHRD!M7:M1957,"1")</f>
        <v>0</v>
      </c>
      <c r="E8" s="38" t="s">
        <v>10</v>
      </c>
      <c r="F8" s="37">
        <f t="array" ref="F8">COUNTIFS(เก็บข้อมูลHRD!D7:D1957,"พนักงานราชการ",เก็บข้อมูลHRD!M7:M1957,"1")</f>
        <v>0</v>
      </c>
      <c r="G8" s="39"/>
      <c r="H8" s="146" t="s">
        <v>16</v>
      </c>
      <c r="I8" s="146"/>
      <c r="J8" s="40">
        <f>COUNTIF(เก็บข้อมูลHRD!F7:F1957,"ภาษา")</f>
        <v>0</v>
      </c>
      <c r="K8" s="158" t="s">
        <v>40</v>
      </c>
      <c r="L8" s="158"/>
      <c r="M8" s="41">
        <f>COUNTIF(เก็บข้อมูลHRD!G7:G1957,"อบรมกับหน่วยงานในกรมฯ")</f>
        <v>0</v>
      </c>
      <c r="N8" s="90"/>
      <c r="P8" s="28"/>
    </row>
    <row r="9" spans="1:17" ht="24.95" customHeight="1" x14ac:dyDescent="0.55000000000000004">
      <c r="A9" s="168"/>
      <c r="B9" s="161" t="s">
        <v>9</v>
      </c>
      <c r="C9" s="161"/>
      <c r="D9" s="42">
        <f t="array" ref="D9">SUMPRODUCT(IF(เก็บข้อมูลHRD!D7:D1957="ข้าราชการ",IF(เก็บข้อมูลHRD!B7:B1957&lt;&gt;"",IF(เก็บข้อมูลHRD!M7:M1957=1,1/COUNTIFS(เก็บข้อมูลHRD!B7:B1957,เก็บข้อมูลHRD!B7:B1957,เก็บข้อมูลHRD!D7:D1957,"ข้าราชการ",เก็บข้อมูลHRD!B7:B1957,"&lt;&gt;",เก็บข้อมูลHRD!M7:M1957,"=1")))))</f>
        <v>0</v>
      </c>
      <c r="E9" s="38" t="s">
        <v>11</v>
      </c>
      <c r="F9" s="37">
        <f t="array" ref="F9">SUMPRODUCT(IF(เก็บข้อมูลHRD!D7:D1957="พนักงานราชการ",IF(เก็บข้อมูลHRD!B7:B1957&lt;&gt;"",IF(เก็บข้อมูลHRD!M7:M1957=1,1/COUNTIFS(เก็บข้อมูลHRD!B7:B1957,เก็บข้อมูลHRD!B7:B1957,เก็บข้อมูลHRD!D7:D1957,"พนักงานราชการ",เก็บข้อมูลHRD!B7:B1957,"&lt;&gt;",เก็บข้อมูลHRD!M7:M1957,"=1")))))</f>
        <v>0</v>
      </c>
      <c r="G9" s="44"/>
      <c r="H9" s="146" t="s">
        <v>17</v>
      </c>
      <c r="I9" s="146"/>
      <c r="J9" s="40">
        <f>COUNTIF(เก็บข้อมูลHRD!F7:F1957,"ภาวะผู้นำ/คุณธรรม/จริยธรรม")</f>
        <v>1</v>
      </c>
      <c r="K9" s="143" t="s">
        <v>49</v>
      </c>
      <c r="L9" s="143"/>
      <c r="M9" s="41">
        <f>COUNTIF(เก็บข้อมูลHRD!G7:G1957,"e-Learning")</f>
        <v>0</v>
      </c>
      <c r="N9" s="90"/>
    </row>
    <row r="10" spans="1:17" ht="24.95" customHeight="1" x14ac:dyDescent="0.55000000000000004">
      <c r="A10" s="169"/>
      <c r="B10" s="161" t="s">
        <v>76</v>
      </c>
      <c r="C10" s="161"/>
      <c r="D10" s="43">
        <f t="array" ref="D10">D9/D4*100</f>
        <v>0</v>
      </c>
      <c r="E10" s="38" t="s">
        <v>77</v>
      </c>
      <c r="F10" s="43">
        <f t="array" ref="F10">F9/F4*100</f>
        <v>0</v>
      </c>
      <c r="G10" s="45"/>
      <c r="H10" s="146" t="s">
        <v>18</v>
      </c>
      <c r="I10" s="146"/>
      <c r="J10" s="40">
        <f t="array" ref="J10">COUNTIF(เก็บข้อมูลHRD!F7:F957,"จิตอาสา/บริการ")</f>
        <v>0</v>
      </c>
      <c r="K10" s="143" t="s">
        <v>23</v>
      </c>
      <c r="L10" s="143"/>
      <c r="M10" s="41">
        <f>COUNTIF(เก็บข้อมูลHRD!G7:G1957,"ชุมชนนักปฏิบัติ(CoP)")</f>
        <v>51</v>
      </c>
      <c r="N10" s="90"/>
    </row>
    <row r="11" spans="1:17" ht="24.95" customHeight="1" x14ac:dyDescent="0.55000000000000004">
      <c r="A11" s="176" t="s">
        <v>14</v>
      </c>
      <c r="B11" s="173" t="s">
        <v>35</v>
      </c>
      <c r="C11" s="174"/>
      <c r="D11" s="174"/>
      <c r="E11" s="174"/>
      <c r="F11" s="175"/>
      <c r="G11" s="39"/>
      <c r="H11" s="146" t="s">
        <v>19</v>
      </c>
      <c r="I11" s="146"/>
      <c r="J11" s="40">
        <f>COUNTIF(เก็บข้อมูลHRD!F7:F1957,"ความรับผิดชอบ/ซื่อสัตย์สุจริต")</f>
        <v>0</v>
      </c>
      <c r="K11" s="143" t="s">
        <v>26</v>
      </c>
      <c r="L11" s="143"/>
      <c r="M11" s="41">
        <f>COUNTIF(เก็บข้อมูลHRD!G7:G1957,"สอนงาน")</f>
        <v>0</v>
      </c>
      <c r="N11" s="90"/>
    </row>
    <row r="12" spans="1:17" ht="24.95" customHeight="1" x14ac:dyDescent="0.55000000000000004">
      <c r="A12" s="177"/>
      <c r="B12" s="170" t="s">
        <v>51</v>
      </c>
      <c r="C12" s="171"/>
      <c r="D12" s="172"/>
      <c r="E12" s="180" t="s">
        <v>67</v>
      </c>
      <c r="F12" s="180"/>
      <c r="G12" s="39"/>
      <c r="H12" s="146" t="s">
        <v>20</v>
      </c>
      <c r="I12" s="146"/>
      <c r="J12" s="40">
        <f>COUNTIF(เก็บข้อมูลHRD!F7:F1957,"ทำงานเป็นทีม")</f>
        <v>0</v>
      </c>
      <c r="K12" s="143" t="s">
        <v>27</v>
      </c>
      <c r="L12" s="143"/>
      <c r="M12" s="41">
        <f>COUNTIF(เก็บข้อมูลHRD!G7:G1957,"มอบหมายงาน")</f>
        <v>0</v>
      </c>
      <c r="N12" s="90"/>
    </row>
    <row r="13" spans="1:17" ht="24.95" customHeight="1" x14ac:dyDescent="0.55000000000000004">
      <c r="A13" s="177"/>
      <c r="B13" s="145" t="s">
        <v>8</v>
      </c>
      <c r="C13" s="145"/>
      <c r="D13" s="37">
        <f t="array" ref="D13">COUNTIFS(เก็บข้อมูลHRD!D7:D1957,"ข้าราชการ",เก็บข้อมูลHRD!M7:M1957,"2")</f>
        <v>16</v>
      </c>
      <c r="E13" s="38" t="s">
        <v>10</v>
      </c>
      <c r="F13" s="37">
        <f t="array" ref="F13">COUNTIFS(เก็บข้อมูลHRD!D7:D1957,"พนักงานราชการ",เก็บข้อมูลHRD!M7:M1957,"2")</f>
        <v>36</v>
      </c>
      <c r="G13" s="44"/>
      <c r="H13" s="146" t="s">
        <v>24</v>
      </c>
      <c r="I13" s="146"/>
      <c r="J13" s="40">
        <f>COUNTIF(เก็บข้อมูลHRD!F7:F1957,"คิดค้น/ใช้นวัตกรรมใหม่ๆ")</f>
        <v>0</v>
      </c>
      <c r="K13" s="143" t="s">
        <v>28</v>
      </c>
      <c r="L13" s="143"/>
      <c r="M13" s="41">
        <f>COUNTIF(เก็บข้อมูลHRD!G7:G1957,"ดูงานนอกสถานที่")</f>
        <v>0</v>
      </c>
      <c r="N13" s="90"/>
      <c r="Q13" s="21" t="s">
        <v>57</v>
      </c>
    </row>
    <row r="14" spans="1:17" ht="24.95" customHeight="1" x14ac:dyDescent="0.55000000000000004">
      <c r="A14" s="177"/>
      <c r="B14" s="145" t="s">
        <v>9</v>
      </c>
      <c r="C14" s="145"/>
      <c r="D14" s="37">
        <f t="array" ref="D14">SUMPRODUCT(IF(เก็บข้อมูลHRD!D7:D1957="ข้าราชการ",IF(เก็บข้อมูลHRD!B7:B1957&lt;&gt;"",IF(เก็บข้อมูลHRD!M7:M1957=2,1/COUNTIFS(เก็บข้อมูลHRD!B7:B1957,เก็บข้อมูลHRD!B7:B1957,เก็บข้อมูลHRD!D7:D1957,"ข้าราชการ",เก็บข้อมูลHRD!B7:B1957,"&lt;&gt;",เก็บข้อมูลHRD!M7:M1957,"=2")))))</f>
        <v>16</v>
      </c>
      <c r="E14" s="38" t="s">
        <v>11</v>
      </c>
      <c r="F14" s="37">
        <f t="array" ref="F14">SUMPRODUCT(IF(เก็บข้อมูลHRD!D7:D1957="พนักงานราชการ",IF(เก็บข้อมูลHRD!B7:B1957&lt;&gt;"",IF(เก็บข้อมูลHRD!M7:M1957=2,1/COUNTIFS(เก็บข้อมูลHRD!B7:B1957,เก็บข้อมูลHRD!B7:B1957,เก็บข้อมูลHRD!D7:D1957,"พนักงานราชการ",เก็บข้อมูลHRD!B7:B1957,"&lt;&gt;",เก็บข้อมูลHRD!M7:M1957,"=2")))))</f>
        <v>36</v>
      </c>
      <c r="G14" s="45"/>
      <c r="H14" s="146" t="s">
        <v>25</v>
      </c>
      <c r="I14" s="146"/>
      <c r="J14" s="40">
        <f>COUNTIF(เก็บข้อมูลHRD!F7:F1957,"กฎหมาย/กฎระเบียบฯ")</f>
        <v>0</v>
      </c>
      <c r="K14" s="143" t="s">
        <v>29</v>
      </c>
      <c r="L14" s="143"/>
      <c r="M14" s="41">
        <f>COUNTIF(เก็บข้อมูลHRD!G7:G1957,"หมุนเวียนงาน")</f>
        <v>0</v>
      </c>
      <c r="N14" s="90"/>
    </row>
    <row r="15" spans="1:17" ht="24.95" customHeight="1" x14ac:dyDescent="0.55000000000000004">
      <c r="A15" s="178"/>
      <c r="B15" s="145" t="s">
        <v>76</v>
      </c>
      <c r="C15" s="145"/>
      <c r="D15" s="43">
        <f>D14/D4*100</f>
        <v>100</v>
      </c>
      <c r="E15" s="38" t="s">
        <v>77</v>
      </c>
      <c r="F15" s="43">
        <f>F14/F4*100</f>
        <v>100</v>
      </c>
      <c r="G15" s="39"/>
      <c r="H15" s="146" t="s">
        <v>21</v>
      </c>
      <c r="I15" s="146"/>
      <c r="J15" s="40">
        <f>COUNTIF(เก็บข้อมูลHRD!F7:F1957,"การใช้เทคโนโลยี")</f>
        <v>0</v>
      </c>
      <c r="K15" s="143" t="s">
        <v>30</v>
      </c>
      <c r="L15" s="143"/>
      <c r="M15" s="41">
        <f>COUNTIF(เก็บข้อมูลHRD!G7:G1957,"เรียนรู้ด้วยตนเอง")</f>
        <v>0</v>
      </c>
      <c r="N15" s="90"/>
    </row>
    <row r="16" spans="1:17" ht="24.95" customHeight="1" x14ac:dyDescent="0.55000000000000004">
      <c r="A16" s="188" t="s">
        <v>12</v>
      </c>
      <c r="B16" s="162" t="s">
        <v>36</v>
      </c>
      <c r="C16" s="162"/>
      <c r="D16" s="162"/>
      <c r="E16" s="162"/>
      <c r="F16" s="163"/>
      <c r="G16" s="39"/>
      <c r="H16" s="146" t="s">
        <v>22</v>
      </c>
      <c r="I16" s="146"/>
      <c r="J16" s="40">
        <f>COUNTIF(เก็บข้อมูลHRD!F7:F1957,"ทักษะการคิด")</f>
        <v>43</v>
      </c>
      <c r="K16" s="143" t="s">
        <v>31</v>
      </c>
      <c r="L16" s="143"/>
      <c r="M16" s="41">
        <f>COUNTIF(เก็บข้อมูลHRD!G7:G1957,"อื่นๆ")</f>
        <v>0</v>
      </c>
      <c r="N16" s="90"/>
    </row>
    <row r="17" spans="1:18" ht="23.25" customHeight="1" x14ac:dyDescent="0.2">
      <c r="A17" s="188"/>
      <c r="B17" s="162" t="s">
        <v>51</v>
      </c>
      <c r="C17" s="162"/>
      <c r="D17" s="163"/>
      <c r="E17" s="189" t="s">
        <v>67</v>
      </c>
      <c r="F17" s="189"/>
      <c r="G17" s="44"/>
      <c r="H17" s="144" t="s">
        <v>52</v>
      </c>
      <c r="I17" s="144"/>
      <c r="J17" s="98">
        <f>SUM(J7:J16)</f>
        <v>52</v>
      </c>
      <c r="K17" s="144" t="s">
        <v>52</v>
      </c>
      <c r="L17" s="144"/>
      <c r="M17" s="99">
        <f>SUM(M7:M16)</f>
        <v>51</v>
      </c>
      <c r="N17" s="90"/>
    </row>
    <row r="18" spans="1:18" ht="24.95" customHeight="1" x14ac:dyDescent="0.5">
      <c r="A18" s="188"/>
      <c r="B18" s="147" t="s">
        <v>8</v>
      </c>
      <c r="C18" s="145"/>
      <c r="D18" s="37">
        <f>COUNTIF(เก็บข้อมูลHRD!D7:D1957,"ข้าราชการ")</f>
        <v>16</v>
      </c>
      <c r="E18" s="38" t="s">
        <v>10</v>
      </c>
      <c r="F18" s="37">
        <f t="array" ref="F18">COUNTIF(เก็บข้อมูลHRD!D7:D1957,"พนักงานราชการ")</f>
        <v>36</v>
      </c>
      <c r="G18" s="45"/>
      <c r="H18" s="185" t="s">
        <v>68</v>
      </c>
      <c r="I18" s="186"/>
      <c r="J18" s="186"/>
      <c r="K18" s="186"/>
      <c r="L18" s="186"/>
      <c r="M18" s="186"/>
      <c r="N18" s="45"/>
    </row>
    <row r="19" spans="1:18" ht="28.5" customHeight="1" x14ac:dyDescent="0.2">
      <c r="A19" s="188"/>
      <c r="B19" s="147" t="s">
        <v>9</v>
      </c>
      <c r="C19" s="145"/>
      <c r="D19" s="37">
        <f t="array" ref="D19">SUMPRODUCT(IF(เก็บข้อมูลHRD!D7:D1957="ข้าราชการ",IF(เก็บข้อมูลHRD!B7:B1957&lt;&gt;"",1/COUNTIFS(เก็บข้อมูลHRD!B7:B1957,เก็บข้อมูลHRD!B7:B1957,เก็บข้อมูลHRD!D7:D1957,"ข้าราชการ",เก็บข้อมูลHRD!B7:B1957,"&lt;&gt;"))))</f>
        <v>16</v>
      </c>
      <c r="E19" s="38" t="s">
        <v>11</v>
      </c>
      <c r="F19" s="37">
        <f t="array" ref="F19">SUMPRODUCT(IF(เก็บข้อมูลHRD!D7:D1957="พนักงานราชการ",IF(เก็บข้อมูลHRD!B7:B1957&lt;&gt;"",1/COUNTIFS(เก็บข้อมูลHRD!B7:B1957,เก็บข้อมูลHRD!B7:B1957,เก็บข้อมูลHRD!D7:D1957,"พนักงานราชการ",เก็บข้อมูลHRD!B7:B1957,"&lt;&gt;"))))</f>
        <v>36</v>
      </c>
      <c r="G19" s="44"/>
      <c r="H19" s="187"/>
      <c r="I19" s="187"/>
      <c r="J19" s="187"/>
      <c r="K19" s="187"/>
      <c r="L19" s="187"/>
      <c r="M19" s="187"/>
      <c r="N19" s="89"/>
    </row>
    <row r="20" spans="1:18" ht="24.95" customHeight="1" x14ac:dyDescent="0.5">
      <c r="A20" s="188"/>
      <c r="B20" s="147" t="s">
        <v>76</v>
      </c>
      <c r="C20" s="145"/>
      <c r="D20" s="43">
        <f>D19/D4*100</f>
        <v>100</v>
      </c>
      <c r="E20" s="38" t="s">
        <v>77</v>
      </c>
      <c r="F20" s="43">
        <f>F19/F4*100</f>
        <v>100</v>
      </c>
      <c r="G20" s="45"/>
      <c r="H20" s="187"/>
      <c r="I20" s="187"/>
      <c r="J20" s="187"/>
      <c r="K20" s="187"/>
      <c r="L20" s="187"/>
      <c r="M20" s="187"/>
      <c r="N20" s="50"/>
    </row>
    <row r="21" spans="1:18" ht="25.5" customHeight="1" x14ac:dyDescent="0.2">
      <c r="A21" s="188"/>
      <c r="B21" s="159" t="s">
        <v>39</v>
      </c>
      <c r="C21" s="159"/>
      <c r="D21" s="159"/>
      <c r="E21" s="159"/>
      <c r="F21" s="160"/>
      <c r="G21" s="116"/>
      <c r="H21" s="187"/>
      <c r="I21" s="187"/>
      <c r="J21" s="187"/>
      <c r="K21" s="187"/>
      <c r="L21" s="187"/>
      <c r="M21" s="187"/>
      <c r="N21" s="50"/>
      <c r="R21" s="21" t="s">
        <v>57</v>
      </c>
    </row>
    <row r="22" spans="1:18" ht="24" customHeight="1" x14ac:dyDescent="0.2">
      <c r="A22" s="188"/>
      <c r="B22" s="190" t="s">
        <v>38</v>
      </c>
      <c r="C22" s="191"/>
      <c r="D22" s="46">
        <f t="array" ref="D22">SUMPRODUCT(IF(เก็บข้อมูลHRD!L7:L1957="มี",IF(เก็บข้อมูลHRD!B7:B1957&lt;&gt;"",1/COUNTIFS(เก็บข้อมูลHRD!B7:B1957,เก็บข้อมูลHRD!B7:B1957,เก็บข้อมูลHRD!L7:L1957,"มี",เก็บข้อมูลHRD!B7:B1957,"&lt;&gt;"))))</f>
        <v>52</v>
      </c>
      <c r="E22" s="38" t="s">
        <v>37</v>
      </c>
      <c r="F22" s="43">
        <f t="array" ref="F22">(D22/SUMPRODUCT((เก็บข้อมูลHRD!B7:B1957&lt;&gt;"")/COUNTIF(เก็บข้อมูลHRD!B7:B1957,เก็บข้อมูลHRD!B7:B1957&amp;"")))*100</f>
        <v>100</v>
      </c>
      <c r="G22" s="117"/>
      <c r="H22" s="187"/>
      <c r="I22" s="187"/>
      <c r="J22" s="187"/>
      <c r="K22" s="187"/>
      <c r="L22" s="187"/>
      <c r="M22" s="187"/>
      <c r="N22" s="50"/>
    </row>
    <row r="23" spans="1:18" ht="24" x14ac:dyDescent="0.2">
      <c r="A23" s="188"/>
      <c r="B23" s="159" t="s">
        <v>41</v>
      </c>
      <c r="C23" s="159"/>
      <c r="D23" s="159"/>
      <c r="E23" s="159"/>
      <c r="F23" s="160"/>
      <c r="G23" s="117"/>
      <c r="H23" s="187"/>
      <c r="I23" s="187"/>
      <c r="J23" s="187"/>
      <c r="K23" s="187"/>
      <c r="L23" s="187"/>
      <c r="M23" s="187"/>
      <c r="N23" s="117"/>
    </row>
    <row r="24" spans="1:18" ht="21.75" customHeight="1" x14ac:dyDescent="0.2">
      <c r="A24" s="188"/>
      <c r="B24" s="190" t="s">
        <v>42</v>
      </c>
      <c r="C24" s="191"/>
      <c r="D24" s="47">
        <f t="array" ref="D24">SUM(เก็บข้อมูลHRD!K7:K1957)</f>
        <v>0</v>
      </c>
      <c r="E24" s="48" t="s">
        <v>58</v>
      </c>
      <c r="F24" s="49" t="e">
        <f t="array" ref="F24">AVERAGEIF(เก็บข้อมูลHRD!K7:K1957,"&lt;&gt;0")</f>
        <v>#DIV/0!</v>
      </c>
      <c r="G24" s="117"/>
      <c r="H24" s="184" t="s">
        <v>61</v>
      </c>
      <c r="I24" s="184"/>
      <c r="J24" s="184"/>
      <c r="K24" s="184"/>
      <c r="L24" s="184"/>
      <c r="M24" s="117"/>
      <c r="N24" s="117"/>
    </row>
    <row r="25" spans="1:18" x14ac:dyDescent="0.2">
      <c r="B25" s="140"/>
      <c r="C25" s="140"/>
      <c r="D25" s="140"/>
      <c r="E25" s="14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topLeftCell="A4" workbookViewId="0">
      <selection activeCell="B10" sqref="B10"/>
    </sheetView>
  </sheetViews>
  <sheetFormatPr defaultRowHeight="26.25" x14ac:dyDescent="0.6"/>
  <cols>
    <col min="1" max="1" width="10.375" style="108" customWidth="1"/>
    <col min="2" max="2" width="42" style="109" customWidth="1"/>
    <col min="3" max="3" width="37.625" style="110" customWidth="1"/>
    <col min="4" max="4" width="44.75" style="108" customWidth="1"/>
    <col min="5" max="16384" width="9" style="91"/>
  </cols>
  <sheetData>
    <row r="1" spans="1:4" ht="36" x14ac:dyDescent="0.65">
      <c r="A1" s="193" t="s">
        <v>64</v>
      </c>
      <c r="B1" s="193"/>
      <c r="C1" s="193"/>
      <c r="D1" s="193"/>
    </row>
    <row r="2" spans="1:4" ht="92.25" customHeight="1" x14ac:dyDescent="0.6">
      <c r="A2" s="192" t="s">
        <v>74</v>
      </c>
      <c r="B2" s="192"/>
      <c r="C2" s="192"/>
      <c r="D2" s="192"/>
    </row>
    <row r="3" spans="1:4" ht="186.75" customHeight="1" x14ac:dyDescent="0.6">
      <c r="A3" s="192" t="s">
        <v>70</v>
      </c>
      <c r="B3" s="192"/>
      <c r="C3" s="192"/>
      <c r="D3" s="192"/>
    </row>
    <row r="4" spans="1:4" s="95" customFormat="1" ht="52.5" x14ac:dyDescent="0.2">
      <c r="A4" s="92" t="s">
        <v>56</v>
      </c>
      <c r="B4" s="93" t="s">
        <v>62</v>
      </c>
      <c r="C4" s="94" t="s">
        <v>1</v>
      </c>
      <c r="D4" s="96" t="s">
        <v>65</v>
      </c>
    </row>
    <row r="5" spans="1:4" x14ac:dyDescent="0.6">
      <c r="A5" s="104">
        <v>1</v>
      </c>
      <c r="B5" s="109" t="s">
        <v>156</v>
      </c>
      <c r="C5" s="110" t="s">
        <v>157</v>
      </c>
      <c r="D5" s="107" t="str">
        <f>IF(COUNTIF(เก็บข้อมูลHRD!$B$7:$B$1957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6">
      <c r="A6" s="104">
        <v>2</v>
      </c>
      <c r="B6" s="131" t="s">
        <v>78</v>
      </c>
      <c r="C6" s="76" t="s">
        <v>128</v>
      </c>
      <c r="D6" s="107" t="str">
        <f>IF(COUNTIF(เก็บข้อมูลHRD!$B$7:$B$1957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6">
      <c r="A7" s="104">
        <v>3</v>
      </c>
      <c r="B7" s="131" t="s">
        <v>79</v>
      </c>
      <c r="C7" s="76" t="s">
        <v>129</v>
      </c>
      <c r="D7" s="107" t="str">
        <f>IF(COUNTIF(เก็บข้อมูลHRD!$B$7:$B$1957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6">
      <c r="A8" s="104">
        <v>4</v>
      </c>
      <c r="B8" s="131" t="s">
        <v>80</v>
      </c>
      <c r="C8" s="76" t="s">
        <v>66</v>
      </c>
      <c r="D8" s="107" t="str">
        <f>IF(COUNTIF(เก็บข้อมูลHRD!$B$7:$B$1957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6">
      <c r="A9" s="104">
        <v>5</v>
      </c>
      <c r="B9" s="131" t="s">
        <v>81</v>
      </c>
      <c r="C9" s="76" t="s">
        <v>66</v>
      </c>
      <c r="D9" s="107" t="str">
        <f>IF(COUNTIF(เก็บข้อมูลHRD!$B$7:$B$1957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6">
      <c r="A10" s="104">
        <v>6</v>
      </c>
      <c r="B10" s="132" t="s">
        <v>82</v>
      </c>
      <c r="C10" s="76" t="s">
        <v>66</v>
      </c>
      <c r="D10" s="107" t="str">
        <f>IF(COUNTIF(เก็บข้อมูลHRD!$B$7:$B$1957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6">
      <c r="A11" s="104">
        <v>7</v>
      </c>
      <c r="B11" s="131" t="s">
        <v>83</v>
      </c>
      <c r="C11" s="76" t="s">
        <v>130</v>
      </c>
      <c r="D11" s="107" t="str">
        <f>IF(COUNTIF(เก็บข้อมูลHRD!$B$7:$B$1957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6">
      <c r="A12" s="104">
        <v>8</v>
      </c>
      <c r="B12" s="131" t="s">
        <v>84</v>
      </c>
      <c r="C12" s="76" t="s">
        <v>130</v>
      </c>
      <c r="D12" s="107" t="str">
        <f>IF(COUNTIF(เก็บข้อมูลHRD!$B$7:$B$1957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6">
      <c r="A13" s="104">
        <v>9</v>
      </c>
      <c r="B13" s="131" t="s">
        <v>85</v>
      </c>
      <c r="C13" s="76" t="s">
        <v>131</v>
      </c>
      <c r="D13" s="107" t="str">
        <f>IF(COUNTIF(เก็บข้อมูลHRD!$B$7:$B$1957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6">
      <c r="A14" s="104">
        <v>10</v>
      </c>
      <c r="B14" s="131" t="s">
        <v>86</v>
      </c>
      <c r="C14" s="76" t="s">
        <v>131</v>
      </c>
      <c r="D14" s="107" t="str">
        <f>IF(COUNTIF(เก็บข้อมูลHRD!$B$7:$B$1957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6">
      <c r="A15" s="104">
        <v>11</v>
      </c>
      <c r="B15" s="131" t="s">
        <v>87</v>
      </c>
      <c r="C15" s="76" t="s">
        <v>132</v>
      </c>
      <c r="D15" s="107" t="str">
        <f>IF(COUNTIF(เก็บข้อมูลHRD!$B$7:$B$1957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6">
      <c r="A16" s="104">
        <v>12</v>
      </c>
      <c r="B16" s="131" t="s">
        <v>88</v>
      </c>
      <c r="C16" s="76" t="s">
        <v>132</v>
      </c>
      <c r="D16" s="107" t="str">
        <f>IF(COUNTIF(เก็บข้อมูลHRD!$B$7:$B$1957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6">
      <c r="A17" s="104">
        <v>13</v>
      </c>
      <c r="B17" s="131" t="s">
        <v>89</v>
      </c>
      <c r="C17" s="76" t="s">
        <v>132</v>
      </c>
      <c r="D17" s="107" t="str">
        <f>IF(COUNTIF(เก็บข้อมูลHRD!$B$7:$B$1957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6">
      <c r="A18" s="104">
        <v>14</v>
      </c>
      <c r="B18" s="131" t="s">
        <v>90</v>
      </c>
      <c r="C18" s="76" t="s">
        <v>133</v>
      </c>
      <c r="D18" s="107" t="str">
        <f>IF(COUNTIF(เก็บข้อมูลHRD!$B$7:$B$1957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6">
      <c r="A19" s="104">
        <v>15</v>
      </c>
      <c r="B19" s="131" t="s">
        <v>91</v>
      </c>
      <c r="C19" s="76" t="s">
        <v>133</v>
      </c>
      <c r="D19" s="107" t="str">
        <f>IF(COUNTIF(เก็บข้อมูลHRD!$B$7:$B$1957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6">
      <c r="A20" s="104">
        <v>16</v>
      </c>
      <c r="B20" s="131" t="s">
        <v>92</v>
      </c>
      <c r="C20" s="76" t="s">
        <v>134</v>
      </c>
      <c r="D20" s="107" t="str">
        <f>IF(COUNTIF(เก็บข้อมูลHRD!$B$7:$B$1957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6">
      <c r="A21" s="104">
        <v>17</v>
      </c>
      <c r="B21" s="131" t="s">
        <v>93</v>
      </c>
      <c r="C21" s="76" t="s">
        <v>135</v>
      </c>
      <c r="D21" s="107" t="str">
        <f>IF(COUNTIF(เก็บข้อมูลHRD!$B$7:$B$1957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6">
      <c r="A22" s="104">
        <v>18</v>
      </c>
      <c r="B22" s="131" t="s">
        <v>94</v>
      </c>
      <c r="C22" s="76" t="s">
        <v>135</v>
      </c>
      <c r="D22" s="107" t="str">
        <f>IF(COUNTIF(เก็บข้อมูลHRD!$B$7:$B$1957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6">
      <c r="A23" s="104">
        <v>19</v>
      </c>
      <c r="B23" s="131" t="s">
        <v>95</v>
      </c>
      <c r="C23" s="76" t="s">
        <v>135</v>
      </c>
      <c r="D23" s="107" t="str">
        <f>IF(COUNTIF(เก็บข้อมูลHRD!$B$7:$B$1957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6">
      <c r="A24" s="104">
        <v>20</v>
      </c>
      <c r="B24" s="131" t="s">
        <v>96</v>
      </c>
      <c r="C24" s="76" t="s">
        <v>135</v>
      </c>
      <c r="D24" s="107" t="str">
        <f>IF(COUNTIF(เก็บข้อมูลHRD!$B$7:$B$1957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6">
      <c r="A25" s="104">
        <v>21</v>
      </c>
      <c r="B25" s="131" t="s">
        <v>97</v>
      </c>
      <c r="C25" s="76" t="s">
        <v>135</v>
      </c>
      <c r="D25" s="107" t="str">
        <f>IF(COUNTIF(เก็บข้อมูลHRD!$B$7:$B$1957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6">
      <c r="A26" s="104">
        <v>22</v>
      </c>
      <c r="B26" s="131" t="s">
        <v>98</v>
      </c>
      <c r="C26" s="76" t="s">
        <v>135</v>
      </c>
      <c r="D26" s="107" t="str">
        <f>IF(COUNTIF(เก็บข้อมูลHRD!$B$7:$B$1957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6">
      <c r="A27" s="104">
        <v>23</v>
      </c>
      <c r="B27" s="132" t="s">
        <v>99</v>
      </c>
      <c r="C27" s="76" t="s">
        <v>135</v>
      </c>
      <c r="D27" s="107" t="str">
        <f>IF(COUNTIF(เก็บข้อมูลHRD!$B$7:$B$1957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6">
      <c r="A28" s="104">
        <v>24</v>
      </c>
      <c r="B28" s="131" t="s">
        <v>100</v>
      </c>
      <c r="C28" s="76" t="s">
        <v>136</v>
      </c>
      <c r="D28" s="107" t="str">
        <f>IF(COUNTIF(เก็บข้อมูลHRD!$B$7:$B$1957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6">
      <c r="A29" s="104">
        <v>25</v>
      </c>
      <c r="B29" s="131" t="s">
        <v>101</v>
      </c>
      <c r="C29" s="76" t="s">
        <v>136</v>
      </c>
      <c r="D29" s="107" t="str">
        <f>IF(COUNTIF(เก็บข้อมูลHRD!$B$7:$B$1957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6">
      <c r="A30" s="104">
        <v>26</v>
      </c>
      <c r="B30" s="131" t="s">
        <v>102</v>
      </c>
      <c r="C30" s="76" t="s">
        <v>136</v>
      </c>
      <c r="D30" s="107" t="str">
        <f>IF(COUNTIF(เก็บข้อมูลHRD!$B$7:$B$1957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6">
      <c r="A31" s="104">
        <v>27</v>
      </c>
      <c r="B31" s="131" t="s">
        <v>103</v>
      </c>
      <c r="C31" s="76" t="s">
        <v>136</v>
      </c>
      <c r="D31" s="107" t="str">
        <f>IF(COUNTIF(เก็บข้อมูลHRD!$B$7:$B$1957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6">
      <c r="A32" s="104">
        <v>28</v>
      </c>
      <c r="B32" s="131" t="s">
        <v>104</v>
      </c>
      <c r="C32" s="76" t="s">
        <v>136</v>
      </c>
      <c r="D32" s="107" t="str">
        <f>IF(COUNTIF(เก็บข้อมูลHRD!$B$7:$B$1957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6">
      <c r="A33" s="104">
        <v>29</v>
      </c>
      <c r="B33" s="131" t="s">
        <v>105</v>
      </c>
      <c r="C33" s="76" t="s">
        <v>136</v>
      </c>
      <c r="D33" s="107" t="str">
        <f>IF(COUNTIF(เก็บข้อมูลHRD!$B$7:$B$1957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6">
      <c r="A34" s="104">
        <v>30</v>
      </c>
      <c r="B34" s="131" t="s">
        <v>106</v>
      </c>
      <c r="C34" s="76" t="s">
        <v>136</v>
      </c>
      <c r="D34" s="107" t="str">
        <f>IF(COUNTIF(เก็บข้อมูลHRD!$B$7:$B$1957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6">
      <c r="A35" s="104">
        <v>31</v>
      </c>
      <c r="B35" s="131" t="s">
        <v>107</v>
      </c>
      <c r="C35" s="76" t="s">
        <v>136</v>
      </c>
      <c r="D35" s="107" t="str">
        <f>IF(COUNTIF(เก็บข้อมูลHRD!$B$7:$B$1957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6">
      <c r="A36" s="104">
        <v>32</v>
      </c>
      <c r="B36" s="131" t="s">
        <v>108</v>
      </c>
      <c r="C36" s="76" t="s">
        <v>136</v>
      </c>
      <c r="D36" s="107" t="str">
        <f>IF(COUNTIF(เก็บข้อมูลHRD!$B$7:$B$1957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6">
      <c r="A37" s="104">
        <v>33</v>
      </c>
      <c r="B37" s="131" t="s">
        <v>109</v>
      </c>
      <c r="C37" s="76" t="s">
        <v>136</v>
      </c>
      <c r="D37" s="107" t="str">
        <f>IF(COUNTIF(เก็บข้อมูลHRD!$B$7:$B$1957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6">
      <c r="A38" s="104">
        <v>34</v>
      </c>
      <c r="B38" s="131" t="s">
        <v>110</v>
      </c>
      <c r="C38" s="76" t="s">
        <v>136</v>
      </c>
      <c r="D38" s="107" t="str">
        <f>IF(COUNTIF(เก็บข้อมูลHRD!$B$7:$B$1957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6">
      <c r="A39" s="104">
        <v>35</v>
      </c>
      <c r="B39" s="131" t="s">
        <v>111</v>
      </c>
      <c r="C39" s="76" t="s">
        <v>136</v>
      </c>
      <c r="D39" s="107" t="str">
        <f>IF(COUNTIF(เก็บข้อมูลHRD!$B$7:$B$1957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6">
      <c r="A40" s="104">
        <v>36</v>
      </c>
      <c r="B40" s="131" t="s">
        <v>112</v>
      </c>
      <c r="C40" s="76" t="s">
        <v>136</v>
      </c>
      <c r="D40" s="107" t="str">
        <f>IF(COUNTIF(เก็บข้อมูลHRD!$B$7:$B$1957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6">
      <c r="A41" s="104">
        <v>37</v>
      </c>
      <c r="B41" s="131" t="s">
        <v>150</v>
      </c>
      <c r="C41" s="76" t="s">
        <v>136</v>
      </c>
      <c r="D41" s="107" t="str">
        <f>IF(COUNTIF(เก็บข้อมูลHRD!$B$7:$B$1957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6">
      <c r="A42" s="104">
        <v>38</v>
      </c>
      <c r="B42" s="131" t="s">
        <v>113</v>
      </c>
      <c r="C42" s="76" t="s">
        <v>137</v>
      </c>
      <c r="D42" s="107" t="str">
        <f>IF(COUNTIF(เก็บข้อมูลHRD!$B$7:$B$1957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6">
      <c r="A43" s="104">
        <v>39</v>
      </c>
      <c r="B43" s="131" t="s">
        <v>114</v>
      </c>
      <c r="C43" s="76" t="s">
        <v>137</v>
      </c>
      <c r="D43" s="107" t="str">
        <f>IF(COUNTIF(เก็บข้อมูลHRD!$B$7:$B$1957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6">
      <c r="A44" s="104">
        <v>40</v>
      </c>
      <c r="B44" s="131" t="s">
        <v>115</v>
      </c>
      <c r="C44" s="76" t="s">
        <v>138</v>
      </c>
      <c r="D44" s="107" t="str">
        <f>IF(COUNTIF(เก็บข้อมูลHRD!$B$7:$B$1957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6">
      <c r="A45" s="104">
        <v>41</v>
      </c>
      <c r="B45" s="131" t="s">
        <v>116</v>
      </c>
      <c r="C45" s="76" t="s">
        <v>138</v>
      </c>
      <c r="D45" s="107" t="str">
        <f>IF(COUNTIF(เก็บข้อมูลHRD!$B$7:$B$1957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6">
      <c r="A46" s="104">
        <v>42</v>
      </c>
      <c r="B46" s="131" t="s">
        <v>117</v>
      </c>
      <c r="C46" s="76" t="s">
        <v>139</v>
      </c>
      <c r="D46" s="107" t="str">
        <f>IF(COUNTIF(เก็บข้อมูลHRD!$B$7:$B$1957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6">
      <c r="A47" s="104">
        <v>43</v>
      </c>
      <c r="B47" s="131" t="s">
        <v>118</v>
      </c>
      <c r="C47" s="76" t="s">
        <v>140</v>
      </c>
      <c r="D47" s="107" t="str">
        <f>IF(COUNTIF(เก็บข้อมูลHRD!$B$7:$B$1957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6">
      <c r="A48" s="104">
        <v>44</v>
      </c>
      <c r="B48" s="131" t="s">
        <v>119</v>
      </c>
      <c r="C48" s="76" t="s">
        <v>141</v>
      </c>
      <c r="D48" s="107" t="str">
        <f>IF(COUNTIF(เก็บข้อมูลHRD!$B$7:$B$1957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6">
      <c r="A49" s="104">
        <v>45</v>
      </c>
      <c r="B49" s="131" t="s">
        <v>120</v>
      </c>
      <c r="C49" s="76" t="s">
        <v>142</v>
      </c>
      <c r="D49" s="107" t="str">
        <f>IF(COUNTIF(เก็บข้อมูลHRD!$B$7:$B$1957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6">
      <c r="A50" s="104">
        <v>46</v>
      </c>
      <c r="B50" s="131" t="s">
        <v>121</v>
      </c>
      <c r="C50" s="76" t="s">
        <v>142</v>
      </c>
      <c r="D50" s="107" t="str">
        <f>IF(COUNTIF(เก็บข้อมูลHRD!$B$7:$B$1957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6">
      <c r="A51" s="104">
        <v>47</v>
      </c>
      <c r="B51" s="131" t="s">
        <v>122</v>
      </c>
      <c r="C51" s="76" t="s">
        <v>144</v>
      </c>
      <c r="D51" s="107" t="str">
        <f>IF(COUNTIF(เก็บข้อมูลHRD!$B$7:$B$1957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6">
      <c r="A52" s="104">
        <v>48</v>
      </c>
      <c r="B52" s="131" t="s">
        <v>123</v>
      </c>
      <c r="C52" s="76" t="s">
        <v>143</v>
      </c>
      <c r="D52" s="107" t="str">
        <f>IF(COUNTIF(เก็บข้อมูลHRD!$B$7:$B$1957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6">
      <c r="A53" s="104">
        <v>49</v>
      </c>
      <c r="B53" s="131" t="s">
        <v>124</v>
      </c>
      <c r="C53" s="76" t="s">
        <v>143</v>
      </c>
      <c r="D53" s="107" t="str">
        <f>IF(COUNTIF(เก็บข้อมูลHRD!$B$7:$B$1957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6">
      <c r="A54" s="104">
        <v>50</v>
      </c>
      <c r="B54" s="131" t="s">
        <v>125</v>
      </c>
      <c r="C54" s="76" t="s">
        <v>143</v>
      </c>
      <c r="D54" s="107" t="str">
        <f>IF(COUNTIF(เก็บข้อมูลHRD!$B$7:$B$1957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6">
      <c r="A55" s="104">
        <v>51</v>
      </c>
      <c r="B55" s="131" t="s">
        <v>126</v>
      </c>
      <c r="C55" s="76" t="s">
        <v>145</v>
      </c>
      <c r="D55" s="107" t="str">
        <f>IF(COUNTIF(เก็บข้อมูลHRD!$B$7:$B$1957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6">
      <c r="A56" s="104">
        <v>52</v>
      </c>
      <c r="B56" s="133" t="s">
        <v>127</v>
      </c>
      <c r="C56" s="76" t="s">
        <v>146</v>
      </c>
      <c r="D56" s="107" t="e">
        <f>IF(COUNTIF(เก็บข้อมูลHRD!$B$7:$B$1957,#REF!),"ได้รับการพัฒนาแล้ว",IF(#REF!="","ป้อนรายชื่อบุคลากรเพิ่ม(ถ้ามี)","ยังไม่ได้รับการพัฒนา"))</f>
        <v>#REF!</v>
      </c>
    </row>
    <row r="57" spans="1:4" x14ac:dyDescent="0.6">
      <c r="A57" s="104">
        <v>53</v>
      </c>
      <c r="B57" s="105"/>
      <c r="C57" s="106"/>
      <c r="D57" s="107" t="str">
        <f>IF(COUNTIF(เก็บข้อมูลHRD!$B$7:$B$1957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104">
        <v>54</v>
      </c>
      <c r="B58" s="105"/>
      <c r="C58" s="106"/>
      <c r="D58" s="107" t="str">
        <f>IF(COUNTIF(เก็บข้อมูลHRD!$B$7:$B$1957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104">
        <v>55</v>
      </c>
      <c r="B59" s="105"/>
      <c r="C59" s="106"/>
      <c r="D59" s="107" t="str">
        <f>IF(COUNTIF(เก็บข้อมูลHRD!$B$7:$B$1957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104">
        <v>56</v>
      </c>
      <c r="B60" s="105"/>
      <c r="C60" s="106"/>
      <c r="D60" s="107" t="str">
        <f>IF(COUNTIF(เก็บข้อมูลHRD!$B$7:$B$1957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104">
        <v>57</v>
      </c>
      <c r="B61" s="105"/>
      <c r="C61" s="106"/>
      <c r="D61" s="107" t="str">
        <f>IF(COUNTIF(เก็บข้อมูลHRD!$B$7:$B$1957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04">
        <v>58</v>
      </c>
      <c r="B62" s="105"/>
      <c r="C62" s="106"/>
      <c r="D62" s="107" t="str">
        <f>IF(COUNTIF(เก็บข้อมูลHRD!$B$7:$B$1957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04">
        <v>59</v>
      </c>
      <c r="B63" s="105"/>
      <c r="C63" s="106"/>
      <c r="D63" s="107" t="str">
        <f>IF(COUNTIF(เก็บข้อมูลHRD!$B$7:$B$1957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04">
        <v>60</v>
      </c>
      <c r="B64" s="105"/>
      <c r="C64" s="106"/>
      <c r="D64" s="107" t="str">
        <f>IF(COUNTIF(เก็บข้อมูลHRD!$B$7:$B$1957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04">
        <v>61</v>
      </c>
      <c r="B65" s="105"/>
      <c r="C65" s="106"/>
      <c r="D65" s="107" t="str">
        <f>IF(COUNTIF(เก็บข้อมูลHRD!$B$7:$B$1957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04">
        <v>62</v>
      </c>
      <c r="B66" s="105"/>
      <c r="C66" s="106"/>
      <c r="D66" s="107" t="str">
        <f>IF(COUNTIF(เก็บข้อมูลHRD!$B$7:$B$1957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04">
        <v>63</v>
      </c>
      <c r="B67" s="105"/>
      <c r="C67" s="106"/>
      <c r="D67" s="107" t="str">
        <f>IF(COUNTIF(เก็บข้อมูลHRD!$B$7:$B$1957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04">
        <v>64</v>
      </c>
      <c r="B68" s="105"/>
      <c r="C68" s="106"/>
      <c r="D68" s="107" t="str">
        <f>IF(COUNTIF(เก็บข้อมูลHRD!$B$7:$B$1957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04">
        <v>65</v>
      </c>
      <c r="B69" s="105"/>
      <c r="C69" s="106"/>
      <c r="D69" s="107" t="str">
        <f>IF(COUNTIF(เก็บข้อมูลHRD!$B$7:$B$1957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04">
        <v>66</v>
      </c>
      <c r="B70" s="105"/>
      <c r="C70" s="106"/>
      <c r="D70" s="107" t="str">
        <f>IF(COUNTIF(เก็บข้อมูลHRD!$B$7:$B$1957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04">
        <v>67</v>
      </c>
      <c r="B71" s="105"/>
      <c r="C71" s="106"/>
      <c r="D71" s="107" t="str">
        <f>IF(COUNTIF(เก็บข้อมูลHRD!$B$7:$B$1957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04">
        <v>68</v>
      </c>
      <c r="B72" s="105"/>
      <c r="C72" s="106"/>
      <c r="D72" s="107" t="str">
        <f>IF(COUNTIF(เก็บข้อมูลHRD!$B$7:$B$1957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04">
        <v>69</v>
      </c>
      <c r="B73" s="105"/>
      <c r="C73" s="106"/>
      <c r="D73" s="107" t="str">
        <f>IF(COUNTIF(เก็บข้อมูลHRD!$B$7:$B$1957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04">
        <v>70</v>
      </c>
      <c r="B74" s="105"/>
      <c r="C74" s="106"/>
      <c r="D74" s="107" t="str">
        <f>IF(COUNTIF(เก็บข้อมูลHRD!$B$7:$B$1957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04">
        <v>71</v>
      </c>
      <c r="B75" s="105"/>
      <c r="C75" s="106"/>
      <c r="D75" s="107" t="str">
        <f>IF(COUNTIF(เก็บข้อมูลHRD!$B$7:$B$1957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04">
        <v>72</v>
      </c>
      <c r="B76" s="105"/>
      <c r="C76" s="106"/>
      <c r="D76" s="107" t="str">
        <f>IF(COUNTIF(เก็บข้อมูลHRD!$B$7:$B$1957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04">
        <v>73</v>
      </c>
      <c r="B77" s="105"/>
      <c r="C77" s="106"/>
      <c r="D77" s="107" t="str">
        <f>IF(COUNTIF(เก็บข้อมูลHRD!$B$7:$B$1957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04">
        <v>74</v>
      </c>
      <c r="B78" s="105"/>
      <c r="C78" s="106"/>
      <c r="D78" s="107" t="str">
        <f>IF(COUNTIF(เก็บข้อมูลHRD!$B$7:$B$1957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04">
        <v>75</v>
      </c>
      <c r="B79" s="105"/>
      <c r="C79" s="106"/>
      <c r="D79" s="107" t="str">
        <f>IF(COUNTIF(เก็บข้อมูลHRD!$B$7:$B$1957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04">
        <v>76</v>
      </c>
      <c r="B80" s="105"/>
      <c r="C80" s="106"/>
      <c r="D80" s="107" t="str">
        <f>IF(COUNTIF(เก็บข้อมูลHRD!$B$7:$B$1957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04">
        <v>77</v>
      </c>
      <c r="B81" s="105"/>
      <c r="C81" s="106"/>
      <c r="D81" s="107" t="str">
        <f>IF(COUNTIF(เก็บข้อมูลHRD!$B$7:$B$1957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04">
        <v>78</v>
      </c>
      <c r="B82" s="105"/>
      <c r="C82" s="106"/>
      <c r="D82" s="107" t="str">
        <f>IF(COUNTIF(เก็บข้อมูลHRD!$B$7:$B$1957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04">
        <v>79</v>
      </c>
      <c r="B83" s="105"/>
      <c r="C83" s="106"/>
      <c r="D83" s="107" t="str">
        <f>IF(COUNTIF(เก็บข้อมูลHRD!$B$7:$B$1957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04">
        <v>80</v>
      </c>
      <c r="B84" s="105"/>
      <c r="C84" s="106"/>
      <c r="D84" s="107" t="str">
        <f>IF(COUNTIF(เก็บข้อมูลHRD!$B$7:$B$1957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04">
        <v>81</v>
      </c>
      <c r="B85" s="105"/>
      <c r="C85" s="106"/>
      <c r="D85" s="107" t="str">
        <f>IF(COUNTIF(เก็บข้อมูลHRD!$B$7:$B$1957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04">
        <v>82</v>
      </c>
      <c r="B86" s="105"/>
      <c r="C86" s="106"/>
      <c r="D86" s="107" t="str">
        <f>IF(COUNTIF(เก็บข้อมูลHRD!$B$7:$B$1957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04">
        <v>83</v>
      </c>
      <c r="B87" s="105"/>
      <c r="C87" s="106"/>
      <c r="D87" s="107" t="str">
        <f>IF(COUNTIF(เก็บข้อมูลHRD!$B$7:$B$1957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04">
        <v>84</v>
      </c>
      <c r="B88" s="105"/>
      <c r="C88" s="106"/>
      <c r="D88" s="107" t="str">
        <f>IF(COUNTIF(เก็บข้อมูลHRD!$B$7:$B$1957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04">
        <v>85</v>
      </c>
      <c r="B89" s="105"/>
      <c r="C89" s="106"/>
      <c r="D89" s="107" t="str">
        <f>IF(COUNTIF(เก็บข้อมูลHRD!$B$7:$B$1957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04">
        <v>86</v>
      </c>
      <c r="B90" s="105"/>
      <c r="C90" s="106"/>
      <c r="D90" s="107" t="str">
        <f>IF(COUNTIF(เก็บข้อมูลHRD!$B$7:$B$1957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04">
        <v>87</v>
      </c>
      <c r="B91" s="105"/>
      <c r="C91" s="106"/>
      <c r="D91" s="107" t="str">
        <f>IF(COUNTIF(เก็บข้อมูลHRD!$B$7:$B$1957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04">
        <v>88</v>
      </c>
      <c r="B92" s="105"/>
      <c r="C92" s="106"/>
      <c r="D92" s="107" t="str">
        <f>IF(COUNTIF(เก็บข้อมูลHRD!$B$7:$B$1957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04">
        <v>89</v>
      </c>
      <c r="B93" s="105"/>
      <c r="C93" s="106"/>
      <c r="D93" s="107" t="str">
        <f>IF(COUNTIF(เก็บข้อมูลHRD!$B$7:$B$1957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04">
        <v>90</v>
      </c>
      <c r="B94" s="105"/>
      <c r="C94" s="106"/>
      <c r="D94" s="107" t="str">
        <f>IF(COUNTIF(เก็บข้อมูลHRD!$B$7:$B$1957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04">
        <v>91</v>
      </c>
      <c r="B95" s="105"/>
      <c r="C95" s="106"/>
      <c r="D95" s="107" t="str">
        <f>IF(COUNTIF(เก็บข้อมูลHRD!$B$7:$B$1957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04">
        <v>92</v>
      </c>
      <c r="B96" s="105"/>
      <c r="C96" s="106"/>
      <c r="D96" s="107" t="str">
        <f>IF(COUNTIF(เก็บข้อมูลHRD!$B$7:$B$1957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04">
        <v>93</v>
      </c>
      <c r="B97" s="105"/>
      <c r="C97" s="106"/>
      <c r="D97" s="107" t="str">
        <f>IF(COUNTIF(เก็บข้อมูลHRD!$B$7:$B$1957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04">
        <v>94</v>
      </c>
      <c r="B98" s="105"/>
      <c r="C98" s="106"/>
      <c r="D98" s="107" t="str">
        <f>IF(COUNTIF(เก็บข้อมูลHRD!$B$7:$B$1957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04">
        <v>95</v>
      </c>
      <c r="B99" s="105"/>
      <c r="C99" s="106"/>
      <c r="D99" s="107" t="str">
        <f>IF(COUNTIF(เก็บข้อมูลHRD!$B$7:$B$1957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04">
        <v>96</v>
      </c>
      <c r="B100" s="105"/>
      <c r="C100" s="106"/>
      <c r="D100" s="107" t="str">
        <f>IF(COUNTIF(เก็บข้อมูลHRD!$B$7:$B$1957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04">
        <v>97</v>
      </c>
      <c r="B101" s="105"/>
      <c r="C101" s="106"/>
      <c r="D101" s="107" t="str">
        <f>IF(COUNTIF(เก็บข้อมูลHRD!$B$7:$B$1957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04">
        <v>98</v>
      </c>
      <c r="B102" s="105"/>
      <c r="C102" s="106"/>
      <c r="D102" s="107" t="str">
        <f>IF(COUNTIF(เก็บข้อมูลHRD!$B$7:$B$1957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04">
        <v>99</v>
      </c>
      <c r="B103" s="105"/>
      <c r="C103" s="106"/>
      <c r="D103" s="107" t="str">
        <f>IF(COUNTIF(เก็บข้อมูลHRD!$B$7:$B$1957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04">
        <v>100</v>
      </c>
      <c r="B104" s="105"/>
      <c r="C104" s="106"/>
      <c r="D104" s="107" t="str">
        <f>IF(COUNTIF(เก็บข้อมูลHRD!$B$7:$B$1957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04">
        <v>101</v>
      </c>
      <c r="B105" s="105"/>
      <c r="C105" s="106"/>
      <c r="D105" s="107" t="str">
        <f>IF(COUNTIF(เก็บข้อมูลHRD!$B$7:$B$1957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04">
        <v>102</v>
      </c>
      <c r="B106" s="105"/>
      <c r="C106" s="106"/>
      <c r="D106" s="107" t="str">
        <f>IF(COUNTIF(เก็บข้อมูลHRD!$B$7:$B$1957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04">
        <v>103</v>
      </c>
      <c r="B107" s="105"/>
      <c r="C107" s="106"/>
      <c r="D107" s="107" t="str">
        <f>IF(COUNTIF(เก็บข้อมูลHRD!$B$7:$B$1957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04">
        <v>104</v>
      </c>
      <c r="B108" s="105"/>
      <c r="C108" s="106"/>
      <c r="D108" s="107" t="str">
        <f>IF(COUNTIF(เก็บข้อมูลHRD!$B$7:$B$1957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04">
        <v>105</v>
      </c>
      <c r="B109" s="105"/>
      <c r="C109" s="106"/>
      <c r="D109" s="107" t="str">
        <f>IF(COUNTIF(เก็บข้อมูลHRD!$B$7:$B$1957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04">
        <v>106</v>
      </c>
      <c r="B110" s="105"/>
      <c r="C110" s="106"/>
      <c r="D110" s="107" t="str">
        <f>IF(COUNTIF(เก็บข้อมูลHRD!$B$7:$B$1957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04">
        <v>107</v>
      </c>
      <c r="B111" s="105"/>
      <c r="C111" s="106"/>
      <c r="D111" s="107" t="str">
        <f>IF(COUNTIF(เก็บข้อมูลHRD!$B$7:$B$1957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04">
        <v>108</v>
      </c>
      <c r="B112" s="105"/>
      <c r="C112" s="106"/>
      <c r="D112" s="107" t="str">
        <f>IF(COUNTIF(เก็บข้อมูลHRD!$B$7:$B$1957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04">
        <v>109</v>
      </c>
      <c r="B113" s="105"/>
      <c r="C113" s="106"/>
      <c r="D113" s="107" t="str">
        <f>IF(COUNTIF(เก็บข้อมูลHRD!$B$7:$B$1957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04">
        <v>110</v>
      </c>
      <c r="B114" s="105"/>
      <c r="C114" s="106"/>
      <c r="D114" s="107" t="str">
        <f>IF(COUNTIF(เก็บข้อมูลHRD!$B$7:$B$1957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04">
        <v>111</v>
      </c>
      <c r="B115" s="105"/>
      <c r="C115" s="106"/>
      <c r="D115" s="107" t="str">
        <f>IF(COUNTIF(เก็บข้อมูลHRD!$B$7:$B$1957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04">
        <v>112</v>
      </c>
      <c r="B116" s="105"/>
      <c r="C116" s="106"/>
      <c r="D116" s="107" t="str">
        <f>IF(COUNTIF(เก็บข้อมูลHRD!$B$7:$B$1957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04">
        <v>113</v>
      </c>
      <c r="B117" s="105"/>
      <c r="C117" s="106"/>
      <c r="D117" s="107" t="str">
        <f>IF(COUNTIF(เก็บข้อมูลHRD!$B$7:$B$1957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04">
        <v>114</v>
      </c>
      <c r="B118" s="105"/>
      <c r="C118" s="106"/>
      <c r="D118" s="107" t="str">
        <f>IF(COUNTIF(เก็บข้อมูลHRD!$B$7:$B$1957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04">
        <v>115</v>
      </c>
      <c r="B119" s="105"/>
      <c r="C119" s="106"/>
      <c r="D119" s="107" t="str">
        <f>IF(COUNTIF(เก็บข้อมูลHRD!$B$7:$B$1957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04">
        <v>116</v>
      </c>
      <c r="B120" s="105"/>
      <c r="C120" s="106"/>
      <c r="D120" s="107" t="str">
        <f>IF(COUNTIF(เก็บข้อมูลHRD!$B$7:$B$1957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04">
        <v>117</v>
      </c>
      <c r="B121" s="105"/>
      <c r="C121" s="106"/>
      <c r="D121" s="107" t="str">
        <f>IF(COUNTIF(เก็บข้อมูลHRD!$B$7:$B$1957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104">
        <v>118</v>
      </c>
      <c r="B122" s="105"/>
      <c r="C122" s="106"/>
      <c r="D122" s="107" t="str">
        <f>IF(COUNTIF(เก็บข้อมูลHRD!$B$7:$B$1957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104">
        <v>119</v>
      </c>
      <c r="B123" s="105"/>
      <c r="C123" s="106"/>
      <c r="D123" s="107" t="str">
        <f>IF(COUNTIF(เก็บข้อมูลHRD!$B$7:$B$1957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104">
        <v>120</v>
      </c>
      <c r="B124" s="105"/>
      <c r="C124" s="106"/>
      <c r="D124" s="107" t="str">
        <f>IF(COUNTIF(เก็บข้อมูลHRD!$B$7:$B$1957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104">
        <v>121</v>
      </c>
      <c r="B125" s="105"/>
      <c r="C125" s="106"/>
      <c r="D125" s="107" t="str">
        <f>IF(COUNTIF(เก็บข้อมูลHRD!$B$7:$B$1957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104">
        <v>122</v>
      </c>
      <c r="B126" s="105"/>
      <c r="C126" s="106"/>
      <c r="D126" s="107" t="str">
        <f>IF(COUNTIF(เก็บข้อมูลHRD!$B$7:$B$1957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104">
        <v>123</v>
      </c>
      <c r="B127" s="105"/>
      <c r="C127" s="106"/>
      <c r="D127" s="107" t="str">
        <f>IF(COUNTIF(เก็บข้อมูลHRD!$B$7:$B$1957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104">
        <v>124</v>
      </c>
      <c r="B128" s="105"/>
      <c r="C128" s="106"/>
      <c r="D128" s="107" t="str">
        <f>IF(COUNTIF(เก็บข้อมูลHRD!$B$7:$B$1957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104">
        <v>125</v>
      </c>
      <c r="B129" s="105"/>
      <c r="C129" s="106"/>
      <c r="D129" s="107" t="str">
        <f>IF(COUNTIF(เก็บข้อมูลHRD!$B$7:$B$1957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104">
        <v>126</v>
      </c>
      <c r="B130" s="105"/>
      <c r="C130" s="106"/>
      <c r="D130" s="107" t="str">
        <f>IF(COUNTIF(เก็บข้อมูลHRD!$B$7:$B$1957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104">
        <v>127</v>
      </c>
      <c r="B131" s="105"/>
      <c r="C131" s="106"/>
      <c r="D131" s="107" t="str">
        <f>IF(COUNTIF(เก็บข้อมูลHRD!$B$7:$B$1957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104">
        <v>128</v>
      </c>
      <c r="B132" s="105"/>
      <c r="C132" s="106"/>
      <c r="D132" s="107" t="str">
        <f>IF(COUNTIF(เก็บข้อมูลHRD!$B$7:$B$1957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104">
        <v>129</v>
      </c>
      <c r="B133" s="105"/>
      <c r="C133" s="106"/>
      <c r="D133" s="107" t="str">
        <f>IF(COUNTIF(เก็บข้อมูลHRD!$B$7:$B$1957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104">
        <v>130</v>
      </c>
      <c r="B134" s="105"/>
      <c r="C134" s="106"/>
      <c r="D134" s="107" t="str">
        <f>IF(COUNTIF(เก็บข้อมูลHRD!$B$7:$B$1957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104">
        <v>131</v>
      </c>
      <c r="B135" s="105"/>
      <c r="C135" s="106"/>
      <c r="D135" s="107" t="str">
        <f>IF(COUNTIF(เก็บข้อมูลHRD!$B$7:$B$1957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104">
        <v>132</v>
      </c>
      <c r="B136" s="105"/>
      <c r="C136" s="106"/>
      <c r="D136" s="107" t="str">
        <f>IF(COUNTIF(เก็บข้อมูลHRD!$B$7:$B$1957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104">
        <v>133</v>
      </c>
      <c r="B137" s="105"/>
      <c r="C137" s="106"/>
      <c r="D137" s="107" t="str">
        <f>IF(COUNTIF(เก็บข้อมูลHRD!$B$7:$B$1957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104">
        <v>134</v>
      </c>
      <c r="B138" s="105"/>
      <c r="C138" s="106"/>
      <c r="D138" s="107" t="str">
        <f>IF(COUNTIF(เก็บข้อมูลHRD!$B$7:$B$1957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104">
        <v>135</v>
      </c>
      <c r="B139" s="105"/>
      <c r="C139" s="106"/>
      <c r="D139" s="107" t="str">
        <f>IF(COUNTIF(เก็บข้อมูลHRD!$B$7:$B$1957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104">
        <v>136</v>
      </c>
      <c r="B140" s="105"/>
      <c r="C140" s="106"/>
      <c r="D140" s="107" t="str">
        <f>IF(COUNTIF(เก็บข้อมูลHRD!$B$7:$B$1957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104">
        <v>137</v>
      </c>
      <c r="B141" s="105"/>
      <c r="C141" s="106"/>
      <c r="D141" s="107" t="str">
        <f>IF(COUNTIF(เก็บข้อมูลHRD!$B$7:$B$1957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104">
        <v>138</v>
      </c>
      <c r="B142" s="105"/>
      <c r="C142" s="106"/>
      <c r="D142" s="107" t="str">
        <f>IF(COUNTIF(เก็บข้อมูลHRD!$B$7:$B$1957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104">
        <v>139</v>
      </c>
      <c r="B143" s="105"/>
      <c r="C143" s="106"/>
      <c r="D143" s="107" t="str">
        <f>IF(COUNTIF(เก็บข้อมูลHRD!$B$7:$B$1957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104">
        <v>140</v>
      </c>
      <c r="B144" s="105"/>
      <c r="C144" s="106"/>
      <c r="D144" s="107" t="str">
        <f>IF(COUNTIF(เก็บข้อมูลHRD!$B$7:$B$1957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104">
        <v>141</v>
      </c>
      <c r="B145" s="105"/>
      <c r="C145" s="106"/>
      <c r="D145" s="107" t="str">
        <f>IF(COUNTIF(เก็บข้อมูลHRD!$B$7:$B$1957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104">
        <v>142</v>
      </c>
      <c r="B146" s="105"/>
      <c r="C146" s="106"/>
      <c r="D146" s="107" t="str">
        <f>IF(COUNTIF(เก็บข้อมูลHRD!$B$7:$B$1957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104">
        <v>143</v>
      </c>
      <c r="B147" s="105"/>
      <c r="C147" s="106"/>
      <c r="D147" s="107" t="str">
        <f>IF(COUNTIF(เก็บข้อมูลHRD!$B$7:$B$1957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104">
        <v>144</v>
      </c>
      <c r="B148" s="105"/>
      <c r="C148" s="106"/>
      <c r="D148" s="107" t="str">
        <f>IF(COUNTIF(เก็บข้อมูลHRD!$B$7:$B$1957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104">
        <v>145</v>
      </c>
      <c r="B149" s="105"/>
      <c r="C149" s="106"/>
      <c r="D149" s="107" t="str">
        <f>IF(COUNTIF(เก็บข้อมูลHRD!$B$7:$B$1957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104">
        <v>146</v>
      </c>
      <c r="B150" s="105"/>
      <c r="C150" s="106"/>
      <c r="D150" s="107" t="str">
        <f>IF(COUNTIF(เก็บข้อมูลHRD!$B$7:$B$1957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104">
        <v>147</v>
      </c>
      <c r="B151" s="105"/>
      <c r="C151" s="106"/>
      <c r="D151" s="107" t="str">
        <f>IF(COUNTIF(เก็บข้อมูลHRD!$B$7:$B$1957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104">
        <v>148</v>
      </c>
      <c r="B152" s="105"/>
      <c r="C152" s="106"/>
      <c r="D152" s="107" t="str">
        <f>IF(COUNTIF(เก็บข้อมูลHRD!$B$7:$B$1957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104">
        <v>149</v>
      </c>
      <c r="B153" s="105"/>
      <c r="C153" s="106"/>
      <c r="D153" s="107" t="str">
        <f>IF(COUNTIF(เก็บข้อมูลHRD!$B$7:$B$1957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104">
        <v>150</v>
      </c>
      <c r="B154" s="105"/>
      <c r="C154" s="106"/>
      <c r="D154" s="107" t="str">
        <f>IF(COUNTIF(เก็บข้อมูลHRD!$B$7:$B$1957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2020-08-26T08:32:48Z</cp:lastPrinted>
  <dcterms:created xsi:type="dcterms:W3CDTF">2019-10-21T02:57:05Z</dcterms:created>
  <dcterms:modified xsi:type="dcterms:W3CDTF">2020-09-22T08:18:14Z</dcterms:modified>
</cp:coreProperties>
</file>